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EstaPasta_de_trabalho" defaultThemeVersion="124226"/>
  <bookViews>
    <workbookView xWindow="0" yWindow="60" windowWidth="12990" windowHeight="7695" tabRatio="871" firstSheet="3" activeTab="3"/>
  </bookViews>
  <sheets>
    <sheet name="Cronograma" sheetId="33" state="hidden" r:id="rId1"/>
    <sheet name="Orçamento" sheetId="36" state="hidden" r:id="rId2"/>
    <sheet name="COMP GERAL" sheetId="38" state="hidden" r:id="rId3"/>
    <sheet name="CC 23 Setembro" sheetId="39" r:id="rId4"/>
    <sheet name="Serviços a fazer" sheetId="40" r:id="rId5"/>
    <sheet name="Composições de Custo" sheetId="41" r:id="rId6"/>
    <sheet name="Cron." sheetId="42" r:id="rId7"/>
  </sheets>
  <externalReferences>
    <externalReference r:id="rId8"/>
    <externalReference r:id="rId9"/>
    <externalReference r:id="rId10"/>
  </externalReferences>
  <definedNames>
    <definedName name="_xlnm.Print_Area" localSheetId="3">'CC 23 Setembro'!$A$1:$H$123</definedName>
    <definedName name="_xlnm.Print_Area" localSheetId="2">'COMP GERAL'!$A$1:$I$2671</definedName>
    <definedName name="_xlnm.Print_Area" localSheetId="0">Cronograma!$A$1:$J$65</definedName>
    <definedName name="_xlnm.Print_Area" localSheetId="1">Orçamento!$A$1:$H$415</definedName>
    <definedName name="_xlnm.Print_Area" localSheetId="4">'Serviços a fazer'!$A$1:$C$113</definedName>
    <definedName name="_xlnm.Print_Titles" localSheetId="1">Orçamento!$1:$12</definedName>
  </definedNames>
  <calcPr calcId="125725"/>
  <fileRecoveryPr repairLoad="1"/>
</workbook>
</file>

<file path=xl/calcChain.xml><?xml version="1.0" encoding="utf-8"?>
<calcChain xmlns="http://schemas.openxmlformats.org/spreadsheetml/2006/main">
  <c r="U20" i="42"/>
  <c r="U19"/>
  <c r="U17"/>
  <c r="U16"/>
  <c r="U15"/>
  <c r="U14"/>
  <c r="U13"/>
  <c r="U12"/>
  <c r="U11"/>
  <c r="U10"/>
  <c r="U9"/>
  <c r="G86" i="39"/>
  <c r="G111"/>
  <c r="G110"/>
  <c r="E33" i="41"/>
  <c r="E32"/>
  <c r="E31" s="1"/>
  <c r="E35" s="1"/>
  <c r="E36" s="1"/>
  <c r="E37" s="1"/>
  <c r="D20" s="1"/>
  <c r="E20" s="1"/>
  <c r="E28"/>
  <c r="E27"/>
  <c r="E25" s="1"/>
  <c r="E26"/>
  <c r="E24"/>
  <c r="E23"/>
  <c r="E22" s="1"/>
  <c r="E14"/>
  <c r="E13"/>
  <c r="E9"/>
  <c r="E8"/>
  <c r="E7"/>
  <c r="E5"/>
  <c r="E4"/>
  <c r="E3" s="1"/>
  <c r="C23" i="42" l="1"/>
  <c r="C24" s="1"/>
  <c r="E12" i="41"/>
  <c r="E6"/>
  <c r="E16" s="1"/>
  <c r="E17" s="1"/>
  <c r="E18" s="1"/>
  <c r="D1" s="1"/>
  <c r="E1" s="1"/>
  <c r="H110" i="39" l="1"/>
  <c r="H111"/>
  <c r="H109"/>
  <c r="H102"/>
  <c r="H93"/>
  <c r="H94"/>
  <c r="H95"/>
  <c r="H96"/>
  <c r="H97"/>
  <c r="H98"/>
  <c r="H99"/>
  <c r="H100"/>
  <c r="H101"/>
  <c r="H103"/>
  <c r="H104"/>
  <c r="H105"/>
  <c r="H106"/>
  <c r="H107"/>
  <c r="G92"/>
  <c r="H92" s="1"/>
  <c r="F117"/>
  <c r="H117" s="1"/>
  <c r="H118" s="1"/>
  <c r="H89"/>
  <c r="H68"/>
  <c r="H69"/>
  <c r="H70"/>
  <c r="H71"/>
  <c r="H72"/>
  <c r="H73"/>
  <c r="H74"/>
  <c r="H75"/>
  <c r="H76"/>
  <c r="H78"/>
  <c r="H79"/>
  <c r="H80"/>
  <c r="H81"/>
  <c r="H82"/>
  <c r="H83"/>
  <c r="H84"/>
  <c r="H85"/>
  <c r="H86"/>
  <c r="H87"/>
  <c r="H88"/>
  <c r="H65"/>
  <c r="H66"/>
  <c r="F61"/>
  <c r="H61" s="1"/>
  <c r="F58"/>
  <c r="H58" s="1"/>
  <c r="F60"/>
  <c r="H60" s="1"/>
  <c r="F41"/>
  <c r="F40"/>
  <c r="F20"/>
  <c r="H20" s="1"/>
  <c r="F30"/>
  <c r="F27"/>
  <c r="H27" s="1"/>
  <c r="F25"/>
  <c r="H25" s="1"/>
  <c r="F23"/>
  <c r="H23" s="1"/>
  <c r="F17"/>
  <c r="F37" s="1"/>
  <c r="H37" s="1"/>
  <c r="H38" s="1"/>
  <c r="F47"/>
  <c r="H47" s="1"/>
  <c r="F57"/>
  <c r="H57" s="1"/>
  <c r="F59"/>
  <c r="H59" s="1"/>
  <c r="F52"/>
  <c r="H52" s="1"/>
  <c r="F51"/>
  <c r="H51" s="1"/>
  <c r="F50"/>
  <c r="H50" s="1"/>
  <c r="F42"/>
  <c r="H42" s="1"/>
  <c r="H15"/>
  <c r="F26"/>
  <c r="H26" s="1"/>
  <c r="F21"/>
  <c r="F34"/>
  <c r="H34" s="1"/>
  <c r="H24"/>
  <c r="H18"/>
  <c r="F16"/>
  <c r="H114"/>
  <c r="H115" s="1"/>
  <c r="H108"/>
  <c r="H77"/>
  <c r="H67"/>
  <c r="H64"/>
  <c r="H2815" i="38"/>
  <c r="H2814"/>
  <c r="H2812"/>
  <c r="H2811" s="1"/>
  <c r="D2812"/>
  <c r="H2808"/>
  <c r="F2807"/>
  <c r="H2807" s="1"/>
  <c r="H2805" s="1"/>
  <c r="H2806"/>
  <c r="H2804"/>
  <c r="H2803"/>
  <c r="H2802" s="1"/>
  <c r="H30" i="39" l="1"/>
  <c r="H31" s="1"/>
  <c r="F45"/>
  <c r="F19"/>
  <c r="H19" s="1"/>
  <c r="H112"/>
  <c r="H90"/>
  <c r="H16"/>
  <c r="F54"/>
  <c r="H54" s="1"/>
  <c r="H62"/>
  <c r="F53"/>
  <c r="H53" s="1"/>
  <c r="F22"/>
  <c r="H22" s="1"/>
  <c r="H17"/>
  <c r="H41"/>
  <c r="H40"/>
  <c r="F33"/>
  <c r="H33" s="1"/>
  <c r="H35" s="1"/>
  <c r="H21"/>
  <c r="BI93"/>
  <c r="H2817" i="38"/>
  <c r="H2818" s="1"/>
  <c r="H2819" s="1"/>
  <c r="G2800" s="1"/>
  <c r="H2800" s="1"/>
  <c r="H120" i="39" l="1"/>
  <c r="U18" i="42"/>
  <c r="H43" i="39"/>
  <c r="H55"/>
  <c r="H28"/>
  <c r="F46"/>
  <c r="H46" s="1"/>
  <c r="H45"/>
  <c r="E23" i="42" l="1"/>
  <c r="E24" s="1"/>
  <c r="U21"/>
  <c r="V18" s="1"/>
  <c r="G23"/>
  <c r="H123" i="39"/>
  <c r="U22" i="42" s="1"/>
  <c r="H48" i="39"/>
  <c r="H50" i="36"/>
  <c r="G24" i="42" l="1"/>
  <c r="V16"/>
  <c r="V12"/>
  <c r="V20"/>
  <c r="V17"/>
  <c r="V13"/>
  <c r="V9"/>
  <c r="V19"/>
  <c r="V15"/>
  <c r="V11"/>
  <c r="V14"/>
  <c r="V10"/>
  <c r="H2504" i="38"/>
  <c r="H2503" s="1"/>
  <c r="F2504"/>
  <c r="H2499"/>
  <c r="H2498"/>
  <c r="H2493"/>
  <c r="G539"/>
  <c r="E539"/>
  <c r="G538"/>
  <c r="H538" s="1"/>
  <c r="H537"/>
  <c r="H536"/>
  <c r="D536"/>
  <c r="G532"/>
  <c r="H532" s="1"/>
  <c r="H531"/>
  <c r="H530"/>
  <c r="H528"/>
  <c r="H527"/>
  <c r="H526" s="1"/>
  <c r="H167" i="36"/>
  <c r="H168"/>
  <c r="H166"/>
  <c r="G518" i="38"/>
  <c r="E518"/>
  <c r="G517"/>
  <c r="H517" s="1"/>
  <c r="H515" s="1"/>
  <c r="F516"/>
  <c r="G512"/>
  <c r="H512" s="1"/>
  <c r="H511"/>
  <c r="H510"/>
  <c r="H508"/>
  <c r="H507"/>
  <c r="H506" s="1"/>
  <c r="G164" i="36"/>
  <c r="H164" s="1"/>
  <c r="G498" i="38"/>
  <c r="E498"/>
  <c r="G497"/>
  <c r="H497" s="1"/>
  <c r="H496"/>
  <c r="H495"/>
  <c r="G494"/>
  <c r="H494" s="1"/>
  <c r="D494"/>
  <c r="G490"/>
  <c r="H490" s="1"/>
  <c r="H489"/>
  <c r="F489"/>
  <c r="H488"/>
  <c r="H486"/>
  <c r="H484" s="1"/>
  <c r="H485"/>
  <c r="G477"/>
  <c r="E477"/>
  <c r="G476"/>
  <c r="H476" s="1"/>
  <c r="H475"/>
  <c r="H474"/>
  <c r="H473"/>
  <c r="D473"/>
  <c r="G469"/>
  <c r="H469" s="1"/>
  <c r="F468"/>
  <c r="H468" s="1"/>
  <c r="H467"/>
  <c r="H465"/>
  <c r="H464"/>
  <c r="H80" i="36"/>
  <c r="H79"/>
  <c r="G360"/>
  <c r="H2497" i="38" l="1"/>
  <c r="V21" i="42"/>
  <c r="H529" i="38"/>
  <c r="H535"/>
  <c r="H509"/>
  <c r="H519" s="1"/>
  <c r="H520" s="1"/>
  <c r="H521" s="1"/>
  <c r="G504" s="1"/>
  <c r="H504" s="1"/>
  <c r="G165" i="36" s="1"/>
  <c r="H165" s="1"/>
  <c r="H2507" i="38"/>
  <c r="H2508" s="1"/>
  <c r="H2509" s="1"/>
  <c r="G2491" s="1"/>
  <c r="H2491" s="1"/>
  <c r="H493"/>
  <c r="H487"/>
  <c r="H466"/>
  <c r="H463"/>
  <c r="H472"/>
  <c r="H225" i="36"/>
  <c r="H224"/>
  <c r="H540" i="38" l="1"/>
  <c r="H541" s="1"/>
  <c r="H542" s="1"/>
  <c r="G524" s="1"/>
  <c r="H524" s="1"/>
  <c r="G169" i="36" s="1"/>
  <c r="H169" s="1"/>
  <c r="H499" i="38"/>
  <c r="H500" s="1"/>
  <c r="H501" s="1"/>
  <c r="G482" s="1"/>
  <c r="H482" s="1"/>
  <c r="G163" i="36" s="1"/>
  <c r="H163" s="1"/>
  <c r="H478" i="38"/>
  <c r="H479" s="1"/>
  <c r="H480" s="1"/>
  <c r="G461" s="1"/>
  <c r="H461" s="1"/>
  <c r="G162" i="36" s="1"/>
  <c r="H162" s="1"/>
  <c r="H47"/>
  <c r="H48"/>
  <c r="H2133" i="38"/>
  <c r="H2132"/>
  <c r="H2131"/>
  <c r="H2130"/>
  <c r="H2129"/>
  <c r="H2128"/>
  <c r="H2127"/>
  <c r="H2126"/>
  <c r="H2125"/>
  <c r="H2124"/>
  <c r="G2123"/>
  <c r="H2123" s="1"/>
  <c r="H2122"/>
  <c r="H2121"/>
  <c r="H2120"/>
  <c r="H2119"/>
  <c r="H2118"/>
  <c r="H2117"/>
  <c r="H2116"/>
  <c r="H2115"/>
  <c r="B203" i="36"/>
  <c r="H2675" i="38"/>
  <c r="H2676"/>
  <c r="H2677"/>
  <c r="H2679"/>
  <c r="H2680"/>
  <c r="H2681"/>
  <c r="H2682"/>
  <c r="F2685"/>
  <c r="H2685" s="1"/>
  <c r="F2689"/>
  <c r="G2689"/>
  <c r="G2690"/>
  <c r="H2690" s="1"/>
  <c r="G2691"/>
  <c r="H2691" s="1"/>
  <c r="G2692"/>
  <c r="H2692" s="1"/>
  <c r="H2693"/>
  <c r="H2702"/>
  <c r="H2703"/>
  <c r="H2704"/>
  <c r="H2706"/>
  <c r="H2707"/>
  <c r="H2708"/>
  <c r="H2709"/>
  <c r="F2712"/>
  <c r="H2712" s="1"/>
  <c r="G2714"/>
  <c r="F2716"/>
  <c r="G2716"/>
  <c r="G2717"/>
  <c r="H2717" s="1"/>
  <c r="G2718"/>
  <c r="H2718" s="1"/>
  <c r="G2719"/>
  <c r="H2719" s="1"/>
  <c r="G2720"/>
  <c r="H2720" s="1"/>
  <c r="G2721"/>
  <c r="H2721" s="1"/>
  <c r="F2722"/>
  <c r="G2722"/>
  <c r="H2793"/>
  <c r="H2792"/>
  <c r="H2791"/>
  <c r="H2790"/>
  <c r="H2789"/>
  <c r="H2788"/>
  <c r="H2787"/>
  <c r="H2786"/>
  <c r="H2785"/>
  <c r="H2782"/>
  <c r="H2781"/>
  <c r="H2780"/>
  <c r="H2779"/>
  <c r="H2777"/>
  <c r="H2776"/>
  <c r="H2775"/>
  <c r="H2765"/>
  <c r="H2764"/>
  <c r="H2763"/>
  <c r="H2762"/>
  <c r="H2759"/>
  <c r="H2758"/>
  <c r="F2757"/>
  <c r="H2757" s="1"/>
  <c r="H2756"/>
  <c r="H2754"/>
  <c r="H2753"/>
  <c r="H2752"/>
  <c r="H2742"/>
  <c r="H2741"/>
  <c r="H2738"/>
  <c r="H2737"/>
  <c r="H2736"/>
  <c r="H2735"/>
  <c r="H2733"/>
  <c r="H2732"/>
  <c r="H2731"/>
  <c r="F2688" l="1"/>
  <c r="H2688" s="1"/>
  <c r="F2686"/>
  <c r="H2689"/>
  <c r="H2134"/>
  <c r="H2136" s="1"/>
  <c r="G2114" s="1"/>
  <c r="H2114" s="1"/>
  <c r="H2674"/>
  <c r="H2678"/>
  <c r="F2715"/>
  <c r="H2715" s="1"/>
  <c r="F2713"/>
  <c r="H2713" s="1"/>
  <c r="H2751"/>
  <c r="H2740"/>
  <c r="H2716"/>
  <c r="F2714"/>
  <c r="H2714" s="1"/>
  <c r="H2761"/>
  <c r="H2778"/>
  <c r="H2784"/>
  <c r="H2722"/>
  <c r="H2701"/>
  <c r="H2705"/>
  <c r="H2730"/>
  <c r="H2774"/>
  <c r="H2734"/>
  <c r="H2755"/>
  <c r="F2687" l="1"/>
  <c r="H2687" s="1"/>
  <c r="H2686"/>
  <c r="H2695" s="1"/>
  <c r="H2696" s="1"/>
  <c r="H2697" s="1"/>
  <c r="G2672" s="1"/>
  <c r="H2672" s="1"/>
  <c r="H2724"/>
  <c r="H2767"/>
  <c r="H2768" s="1"/>
  <c r="H2769" s="1"/>
  <c r="G2749" s="1"/>
  <c r="G204" i="36" s="1"/>
  <c r="H204" s="1"/>
  <c r="H2711" i="38"/>
  <c r="H2795"/>
  <c r="H2796" s="1"/>
  <c r="H2797" s="1"/>
  <c r="G2772" s="1"/>
  <c r="G205" i="36" s="1"/>
  <c r="H205" s="1"/>
  <c r="H2725" i="38"/>
  <c r="H2726" s="1"/>
  <c r="G2699" s="1"/>
  <c r="H2699" s="1"/>
  <c r="H2744"/>
  <c r="H2745" s="1"/>
  <c r="H2746" s="1"/>
  <c r="G2728" s="1"/>
  <c r="H2728" s="1"/>
  <c r="B114" i="36"/>
  <c r="H197"/>
  <c r="H2749" i="38" l="1"/>
  <c r="H2772"/>
  <c r="G203" i="36"/>
  <c r="H203" s="1"/>
  <c r="G248"/>
  <c r="G207" l="1"/>
  <c r="H207" s="1"/>
  <c r="G206" l="1"/>
  <c r="H206" s="1"/>
  <c r="H2666" i="38"/>
  <c r="H2667"/>
  <c r="H2668"/>
  <c r="H2669"/>
  <c r="H2665"/>
  <c r="H2671" l="1"/>
  <c r="H2664" s="1"/>
  <c r="G249" i="36" s="1"/>
  <c r="B123" l="1"/>
  <c r="H2656" i="38"/>
  <c r="H2657"/>
  <c r="H2658"/>
  <c r="H2659"/>
  <c r="H2660"/>
  <c r="H2655"/>
  <c r="B101" i="36"/>
  <c r="H2646" i="38"/>
  <c r="H2647"/>
  <c r="H2648"/>
  <c r="H2649"/>
  <c r="H2650"/>
  <c r="H2645"/>
  <c r="B100" i="36"/>
  <c r="H2636" i="38"/>
  <c r="H2637"/>
  <c r="H2638"/>
  <c r="H2639"/>
  <c r="H2640"/>
  <c r="H2635"/>
  <c r="B99" i="36"/>
  <c r="H2630" i="38"/>
  <c r="H2626"/>
  <c r="H2627"/>
  <c r="H2628"/>
  <c r="H2629"/>
  <c r="H2625"/>
  <c r="B98" i="36"/>
  <c r="H2616" i="38"/>
  <c r="H2617"/>
  <c r="H2618"/>
  <c r="H2619"/>
  <c r="H2620"/>
  <c r="H2615"/>
  <c r="H2632" l="1"/>
  <c r="H2624" s="1"/>
  <c r="G99" i="36" s="1"/>
  <c r="H2642" i="38"/>
  <c r="H2634" s="1"/>
  <c r="G100" i="36" s="1"/>
  <c r="H2662" i="38"/>
  <c r="H2654" s="1"/>
  <c r="G123" i="36" s="1"/>
  <c r="H2652" i="38"/>
  <c r="H2644" s="1"/>
  <c r="G101" i="36" s="1"/>
  <c r="H2622" i="38"/>
  <c r="H2614" s="1"/>
  <c r="G98" i="36" s="1"/>
  <c r="H2609" i="38"/>
  <c r="H2610"/>
  <c r="H2608"/>
  <c r="B93" i="36"/>
  <c r="H2603" i="38"/>
  <c r="H2602"/>
  <c r="H2601"/>
  <c r="H2600"/>
  <c r="H2599"/>
  <c r="H2612" l="1"/>
  <c r="H2607" s="1"/>
  <c r="H2605"/>
  <c r="H2591"/>
  <c r="H2592"/>
  <c r="H2593"/>
  <c r="H2594"/>
  <c r="H2590"/>
  <c r="H2579"/>
  <c r="H2580"/>
  <c r="H2581"/>
  <c r="H2582"/>
  <c r="H2583"/>
  <c r="H2584"/>
  <c r="H2585"/>
  <c r="H2578"/>
  <c r="H2587" l="1"/>
  <c r="H2577" s="1"/>
  <c r="H2596"/>
  <c r="G91" i="36" s="1"/>
  <c r="H2598" i="38"/>
  <c r="G93" i="36" s="1"/>
  <c r="H49" l="1"/>
  <c r="H51" s="1"/>
  <c r="G49"/>
  <c r="H84"/>
  <c r="H377"/>
  <c r="H33" l="1"/>
  <c r="F26"/>
  <c r="F24"/>
  <c r="B376"/>
  <c r="D2557" i="38"/>
  <c r="D2568" s="1"/>
  <c r="H2569"/>
  <c r="H2568"/>
  <c r="H2565" s="1"/>
  <c r="H2564"/>
  <c r="H2563"/>
  <c r="H2561"/>
  <c r="H2560"/>
  <c r="H2559" l="1"/>
  <c r="H2567"/>
  <c r="H2562"/>
  <c r="H23" i="36"/>
  <c r="H92"/>
  <c r="B360"/>
  <c r="H2571" i="38" l="1"/>
  <c r="H2572" s="1"/>
  <c r="H2573" s="1"/>
  <c r="G2557" s="1"/>
  <c r="H2527"/>
  <c r="H2528"/>
  <c r="D2513"/>
  <c r="D2526" s="1"/>
  <c r="C2513"/>
  <c r="H2529"/>
  <c r="H2526"/>
  <c r="H2521"/>
  <c r="H2520"/>
  <c r="H2515"/>
  <c r="H2482"/>
  <c r="H2481" s="1"/>
  <c r="D2482"/>
  <c r="F2477"/>
  <c r="H2477" s="1"/>
  <c r="H2476"/>
  <c r="H2471"/>
  <c r="H2461"/>
  <c r="H2460" s="1"/>
  <c r="D2461"/>
  <c r="F2456"/>
  <c r="H2456" s="1"/>
  <c r="H2455"/>
  <c r="H2450"/>
  <c r="H2439"/>
  <c r="H2438"/>
  <c r="H2437"/>
  <c r="H2436"/>
  <c r="H2435"/>
  <c r="H2434"/>
  <c r="D2434"/>
  <c r="H2429"/>
  <c r="H2428"/>
  <c r="H2423"/>
  <c r="H2413"/>
  <c r="H2412" s="1"/>
  <c r="D2413"/>
  <c r="F2408"/>
  <c r="H2408" s="1"/>
  <c r="H2407"/>
  <c r="H2402"/>
  <c r="H2392"/>
  <c r="H2391"/>
  <c r="H2390"/>
  <c r="H2389"/>
  <c r="H2388"/>
  <c r="H2387"/>
  <c r="D2387"/>
  <c r="H2382"/>
  <c r="H2381"/>
  <c r="H2376"/>
  <c r="H2366"/>
  <c r="H2365"/>
  <c r="H2364"/>
  <c r="H2363"/>
  <c r="H2362"/>
  <c r="H2361"/>
  <c r="D2361"/>
  <c r="H2356"/>
  <c r="H2355"/>
  <c r="H2350"/>
  <c r="H2340"/>
  <c r="H2339"/>
  <c r="H2338"/>
  <c r="H2337"/>
  <c r="H2336"/>
  <c r="H2335"/>
  <c r="D2335"/>
  <c r="H2330"/>
  <c r="H2329"/>
  <c r="H2324"/>
  <c r="H2314"/>
  <c r="H2313"/>
  <c r="H2312"/>
  <c r="H2311"/>
  <c r="H2310"/>
  <c r="D2310"/>
  <c r="F2305"/>
  <c r="H2305" s="1"/>
  <c r="H2304"/>
  <c r="H2299"/>
  <c r="H2289"/>
  <c r="H2288"/>
  <c r="H2287"/>
  <c r="H2286"/>
  <c r="H2285"/>
  <c r="H2284"/>
  <c r="D2284"/>
  <c r="H2279"/>
  <c r="H2278"/>
  <c r="H2273"/>
  <c r="H2263"/>
  <c r="H2262"/>
  <c r="H2261"/>
  <c r="H2260"/>
  <c r="H2259"/>
  <c r="H2258"/>
  <c r="D2258"/>
  <c r="H2253"/>
  <c r="H2252"/>
  <c r="H2247"/>
  <c r="H2237"/>
  <c r="H2236"/>
  <c r="H2235"/>
  <c r="H2234"/>
  <c r="H2233"/>
  <c r="H2232"/>
  <c r="D2232"/>
  <c r="H2227"/>
  <c r="H2226"/>
  <c r="H2221"/>
  <c r="H2211"/>
  <c r="H2210"/>
  <c r="H2209"/>
  <c r="H2208"/>
  <c r="H2207"/>
  <c r="H2206"/>
  <c r="D2206"/>
  <c r="H2201"/>
  <c r="H2200"/>
  <c r="H2195"/>
  <c r="H2185"/>
  <c r="H2184"/>
  <c r="H2183"/>
  <c r="H2182"/>
  <c r="H2181"/>
  <c r="H2180"/>
  <c r="D2180"/>
  <c r="H2175"/>
  <c r="H2174"/>
  <c r="H2169"/>
  <c r="H2158"/>
  <c r="H2157"/>
  <c r="H2156"/>
  <c r="H2155"/>
  <c r="H2154"/>
  <c r="D2154"/>
  <c r="F2149"/>
  <c r="H2149" s="1"/>
  <c r="H2148"/>
  <c r="H2143"/>
  <c r="H2557" l="1"/>
  <c r="G376" i="36"/>
  <c r="H376" s="1"/>
  <c r="H378" s="1"/>
  <c r="H2225" i="38"/>
  <c r="H2257"/>
  <c r="H2283"/>
  <c r="H2427"/>
  <c r="H2205"/>
  <c r="H2334"/>
  <c r="H2354"/>
  <c r="H2199"/>
  <c r="H2277"/>
  <c r="H2328"/>
  <c r="H2525"/>
  <c r="H2406"/>
  <c r="H2416" s="1"/>
  <c r="H2417" s="1"/>
  <c r="H2418" s="1"/>
  <c r="G2400" s="1"/>
  <c r="H2400" s="1"/>
  <c r="H2303"/>
  <c r="H2179"/>
  <c r="H2231"/>
  <c r="H2251"/>
  <c r="H2309"/>
  <c r="H2380"/>
  <c r="H2433"/>
  <c r="H2454"/>
  <c r="H2464" s="1"/>
  <c r="H2465" s="1"/>
  <c r="H2466" s="1"/>
  <c r="G2448" s="1"/>
  <c r="H2173"/>
  <c r="H2360"/>
  <c r="H2147"/>
  <c r="H2153"/>
  <c r="H2386"/>
  <c r="H2519"/>
  <c r="H2475"/>
  <c r="H2485" s="1"/>
  <c r="H2486" s="1"/>
  <c r="H2487" s="1"/>
  <c r="G2469" s="1"/>
  <c r="H2266" l="1"/>
  <c r="H2267" s="1"/>
  <c r="H2268" s="1"/>
  <c r="G2245" s="1"/>
  <c r="G365" i="36" s="1"/>
  <c r="H2395" i="38"/>
  <c r="H2396" s="1"/>
  <c r="H2397" s="1"/>
  <c r="G2374" s="1"/>
  <c r="H2374" s="1"/>
  <c r="H2532"/>
  <c r="H2533" s="1"/>
  <c r="H2534" s="1"/>
  <c r="G2513" s="1"/>
  <c r="H2513" s="1"/>
  <c r="H2369"/>
  <c r="H2370" s="1"/>
  <c r="H2371" s="1"/>
  <c r="G2348" s="1"/>
  <c r="G368" i="36" s="1"/>
  <c r="H2317" i="38"/>
  <c r="H2318" s="1"/>
  <c r="H2319" s="1"/>
  <c r="G2297" s="1"/>
  <c r="G367" i="36" s="1"/>
  <c r="H2343" i="38"/>
  <c r="H2344" s="1"/>
  <c r="H2345" s="1"/>
  <c r="G2322" s="1"/>
  <c r="H2322" s="1"/>
  <c r="G375" i="36"/>
  <c r="H2448" i="38"/>
  <c r="G373" i="36"/>
  <c r="H2469" i="38"/>
  <c r="G374" i="36"/>
  <c r="H2292" i="38"/>
  <c r="H2293" s="1"/>
  <c r="H2294" s="1"/>
  <c r="G2271" s="1"/>
  <c r="H2161"/>
  <c r="H2162" s="1"/>
  <c r="H2163" s="1"/>
  <c r="G2141" s="1"/>
  <c r="H2141" s="1"/>
  <c r="H2214"/>
  <c r="H2215" s="1"/>
  <c r="H2216" s="1"/>
  <c r="G2193" s="1"/>
  <c r="H2442"/>
  <c r="H2443" s="1"/>
  <c r="H2444" s="1"/>
  <c r="G2421" s="1"/>
  <c r="G369" i="36" s="1"/>
  <c r="H2240" i="38"/>
  <c r="H2241" s="1"/>
  <c r="H2242" s="1"/>
  <c r="G2219" s="1"/>
  <c r="H2219" s="1"/>
  <c r="H2245"/>
  <c r="H2188"/>
  <c r="H2189" s="1"/>
  <c r="H2190" s="1"/>
  <c r="G2167" s="1"/>
  <c r="N2115"/>
  <c r="H83" i="36"/>
  <c r="H34"/>
  <c r="H32"/>
  <c r="H31"/>
  <c r="G359" l="1"/>
  <c r="H2348" i="38"/>
  <c r="H2297"/>
  <c r="H2193"/>
  <c r="G364" i="36"/>
  <c r="H2271" i="38"/>
  <c r="H2421"/>
  <c r="G363" i="36"/>
  <c r="G361"/>
  <c r="H2167" i="38"/>
  <c r="G366" i="36" s="1"/>
  <c r="G362"/>
  <c r="B18"/>
  <c r="H385"/>
  <c r="H384"/>
  <c r="H383"/>
  <c r="H382"/>
  <c r="H381"/>
  <c r="H380"/>
  <c r="H386" l="1"/>
  <c r="C53" i="33"/>
  <c r="B57"/>
  <c r="B55"/>
  <c r="B53"/>
  <c r="B19" i="36"/>
  <c r="H2106" i="38"/>
  <c r="G53" i="33" l="1"/>
  <c r="H53"/>
  <c r="H408" i="36"/>
  <c r="H410" s="1"/>
  <c r="C59" i="33" s="1"/>
  <c r="H405" i="36" l="1"/>
  <c r="H404"/>
  <c r="H403"/>
  <c r="H402"/>
  <c r="H401"/>
  <c r="H400"/>
  <c r="H399"/>
  <c r="H398"/>
  <c r="H397"/>
  <c r="H406" s="1"/>
  <c r="H394"/>
  <c r="H393"/>
  <c r="H392"/>
  <c r="H391"/>
  <c r="H390"/>
  <c r="H389"/>
  <c r="H388"/>
  <c r="H395" l="1"/>
  <c r="C55" i="33"/>
  <c r="H55" l="1"/>
  <c r="I55"/>
  <c r="C57"/>
  <c r="H2108" i="38"/>
  <c r="H2107"/>
  <c r="H2105"/>
  <c r="J57" i="33" l="1"/>
  <c r="I57"/>
  <c r="H2109" i="38"/>
  <c r="H2111" s="1"/>
  <c r="G2104" s="1"/>
  <c r="H2104" l="1"/>
  <c r="G18" i="36"/>
  <c r="G19"/>
  <c r="B51" i="33"/>
  <c r="C51" l="1"/>
  <c r="J51" s="1"/>
  <c r="H91" i="36"/>
  <c r="H2098" i="38" s="1"/>
  <c r="H2097"/>
  <c r="H2096"/>
  <c r="H2092" s="1"/>
  <c r="H2091"/>
  <c r="H2090"/>
  <c r="H2088"/>
  <c r="H2087"/>
  <c r="F2077"/>
  <c r="H2072"/>
  <c r="H2071"/>
  <c r="H2066"/>
  <c r="H2055"/>
  <c r="H2054" s="1"/>
  <c r="D2055"/>
  <c r="F2050"/>
  <c r="H2050" s="1"/>
  <c r="H2049"/>
  <c r="H2044"/>
  <c r="H2034"/>
  <c r="H2033" s="1"/>
  <c r="D2034"/>
  <c r="F2029"/>
  <c r="H2029" s="1"/>
  <c r="H2028"/>
  <c r="H2023"/>
  <c r="H361" i="36"/>
  <c r="H362"/>
  <c r="H363"/>
  <c r="H364"/>
  <c r="H365"/>
  <c r="H366"/>
  <c r="H367"/>
  <c r="H368"/>
  <c r="H369"/>
  <c r="H359"/>
  <c r="H2086" i="38" l="1"/>
  <c r="H2070"/>
  <c r="H2048"/>
  <c r="H2058" s="1"/>
  <c r="H2059" s="1"/>
  <c r="H2060" s="1"/>
  <c r="G2042" s="1"/>
  <c r="H2042" s="1"/>
  <c r="H2077"/>
  <c r="H2076" s="1"/>
  <c r="H2089"/>
  <c r="H2095"/>
  <c r="H2027"/>
  <c r="H2037" s="1"/>
  <c r="H2038" s="1"/>
  <c r="H2039" s="1"/>
  <c r="G2021" s="1"/>
  <c r="H2021" s="1"/>
  <c r="H2080" l="1"/>
  <c r="H2081" s="1"/>
  <c r="H2082" s="1"/>
  <c r="G2064" s="1"/>
  <c r="H2064" s="1"/>
  <c r="H2100"/>
  <c r="H2101" s="1"/>
  <c r="H2102" s="1"/>
  <c r="G2084" s="1"/>
  <c r="H2084" s="1"/>
  <c r="H360" i="36" s="1"/>
  <c r="B53"/>
  <c r="H370" l="1"/>
  <c r="C49" i="33" s="1"/>
  <c r="J49" s="1"/>
  <c r="H30" i="36"/>
  <c r="H29"/>
  <c r="H28"/>
  <c r="H27"/>
  <c r="H26"/>
  <c r="H25"/>
  <c r="H24"/>
  <c r="H22"/>
  <c r="H35" l="1"/>
  <c r="C19" i="33" s="1"/>
  <c r="F78" i="36"/>
  <c r="F76"/>
  <c r="F19" i="33" l="1"/>
  <c r="E19"/>
  <c r="H68" i="36"/>
  <c r="H230" l="1"/>
  <c r="BI400" l="1"/>
  <c r="BI399"/>
  <c r="F59" i="33" l="1"/>
  <c r="K60"/>
  <c r="B41"/>
  <c r="B39"/>
  <c r="B37"/>
  <c r="B35"/>
  <c r="B31"/>
  <c r="B33"/>
  <c r="B29"/>
  <c r="B27"/>
  <c r="B25"/>
  <c r="H28" i="38"/>
  <c r="H27"/>
  <c r="H23"/>
  <c r="H22"/>
  <c r="H21"/>
  <c r="H19"/>
  <c r="H18"/>
  <c r="H26" l="1"/>
  <c r="I59" i="33"/>
  <c r="H59"/>
  <c r="G59"/>
  <c r="E59"/>
  <c r="J59"/>
  <c r="H17" i="38"/>
  <c r="H20"/>
  <c r="H354" i="36"/>
  <c r="H351"/>
  <c r="H350"/>
  <c r="H348"/>
  <c r="H345"/>
  <c r="H344"/>
  <c r="H343"/>
  <c r="H274"/>
  <c r="H252"/>
  <c r="H250"/>
  <c r="H249"/>
  <c r="H247"/>
  <c r="H246"/>
  <c r="H245"/>
  <c r="H240"/>
  <c r="H239"/>
  <c r="H237"/>
  <c r="H236"/>
  <c r="H235"/>
  <c r="H234"/>
  <c r="H233"/>
  <c r="H232"/>
  <c r="H231"/>
  <c r="H229"/>
  <c r="H228"/>
  <c r="H227"/>
  <c r="H226"/>
  <c r="H222"/>
  <c r="H221"/>
  <c r="H220"/>
  <c r="H219"/>
  <c r="H218"/>
  <c r="H216"/>
  <c r="H215"/>
  <c r="H214"/>
  <c r="H213"/>
  <c r="H212"/>
  <c r="H202"/>
  <c r="H199"/>
  <c r="H198"/>
  <c r="H196"/>
  <c r="H195"/>
  <c r="H194"/>
  <c r="H191"/>
  <c r="H190"/>
  <c r="H189"/>
  <c r="H188"/>
  <c r="H187"/>
  <c r="H186"/>
  <c r="H185"/>
  <c r="H184"/>
  <c r="H183"/>
  <c r="H182"/>
  <c r="H181"/>
  <c r="H180"/>
  <c r="H177"/>
  <c r="H157"/>
  <c r="H156"/>
  <c r="H155"/>
  <c r="H154"/>
  <c r="H153"/>
  <c r="H152"/>
  <c r="H151"/>
  <c r="H150"/>
  <c r="H146"/>
  <c r="H145"/>
  <c r="H144"/>
  <c r="H143"/>
  <c r="H142"/>
  <c r="H141"/>
  <c r="H140"/>
  <c r="H135"/>
  <c r="H133"/>
  <c r="H132"/>
  <c r="H131"/>
  <c r="H130"/>
  <c r="H129"/>
  <c r="H128"/>
  <c r="H127"/>
  <c r="H126"/>
  <c r="H125"/>
  <c r="H124"/>
  <c r="H123"/>
  <c r="H122"/>
  <c r="H121"/>
  <c r="H119"/>
  <c r="H118"/>
  <c r="H117"/>
  <c r="H116"/>
  <c r="H113"/>
  <c r="H107"/>
  <c r="H106"/>
  <c r="H105"/>
  <c r="H104"/>
  <c r="H103"/>
  <c r="H102"/>
  <c r="H101"/>
  <c r="H100"/>
  <c r="H99"/>
  <c r="H98"/>
  <c r="H97"/>
  <c r="H42"/>
  <c r="H41"/>
  <c r="H38"/>
  <c r="H37"/>
  <c r="H87"/>
  <c r="H72"/>
  <c r="H71"/>
  <c r="H78"/>
  <c r="H77"/>
  <c r="H76"/>
  <c r="H67"/>
  <c r="H63"/>
  <c r="H60"/>
  <c r="B355"/>
  <c r="B353"/>
  <c r="B352"/>
  <c r="B346"/>
  <c r="B342"/>
  <c r="B341"/>
  <c r="B340"/>
  <c r="B338"/>
  <c r="B336"/>
  <c r="B335"/>
  <c r="H1452" i="38"/>
  <c r="H1451" s="1"/>
  <c r="D1452"/>
  <c r="H1446"/>
  <c r="H1445" s="1"/>
  <c r="H1442"/>
  <c r="H1441" s="1"/>
  <c r="B333" i="36"/>
  <c r="B332"/>
  <c r="B331"/>
  <c r="B330"/>
  <c r="B329"/>
  <c r="H1810" i="38"/>
  <c r="H1809" s="1"/>
  <c r="D1810"/>
  <c r="F1805"/>
  <c r="H1805" s="1"/>
  <c r="H1804"/>
  <c r="H1799"/>
  <c r="B328" i="36"/>
  <c r="B327"/>
  <c r="B325"/>
  <c r="B323"/>
  <c r="B322"/>
  <c r="B320"/>
  <c r="B319"/>
  <c r="B318"/>
  <c r="B317"/>
  <c r="B316"/>
  <c r="B315"/>
  <c r="B314"/>
  <c r="B313"/>
  <c r="B312"/>
  <c r="B311"/>
  <c r="B308"/>
  <c r="B306"/>
  <c r="B305"/>
  <c r="B304"/>
  <c r="B303"/>
  <c r="B302"/>
  <c r="B301"/>
  <c r="B300"/>
  <c r="B298"/>
  <c r="H1557" i="38"/>
  <c r="H1556" s="1"/>
  <c r="D1557"/>
  <c r="F1552"/>
  <c r="H1552" s="1"/>
  <c r="H1551"/>
  <c r="H1547"/>
  <c r="H1546" s="1"/>
  <c r="B296" i="36"/>
  <c r="B295"/>
  <c r="B293"/>
  <c r="B292"/>
  <c r="B291"/>
  <c r="B290"/>
  <c r="B289"/>
  <c r="B288"/>
  <c r="B287"/>
  <c r="B286"/>
  <c r="B285"/>
  <c r="B284"/>
  <c r="B282"/>
  <c r="B281"/>
  <c r="B279"/>
  <c r="B278"/>
  <c r="B277"/>
  <c r="B275"/>
  <c r="B273"/>
  <c r="B272"/>
  <c r="B271"/>
  <c r="B270"/>
  <c r="B269"/>
  <c r="B268"/>
  <c r="B267"/>
  <c r="B266"/>
  <c r="B265"/>
  <c r="B264"/>
  <c r="B263"/>
  <c r="B262"/>
  <c r="B261"/>
  <c r="B260"/>
  <c r="L174" i="38"/>
  <c r="L173"/>
  <c r="L172"/>
  <c r="L171"/>
  <c r="L170"/>
  <c r="L169"/>
  <c r="H169" s="1"/>
  <c r="L167"/>
  <c r="H167"/>
  <c r="L166"/>
  <c r="L165"/>
  <c r="L164"/>
  <c r="L163"/>
  <c r="H163" s="1"/>
  <c r="F162"/>
  <c r="L162" s="1"/>
  <c r="L161"/>
  <c r="H161"/>
  <c r="L160"/>
  <c r="L159"/>
  <c r="H159"/>
  <c r="L158"/>
  <c r="H158"/>
  <c r="L157"/>
  <c r="L156"/>
  <c r="H107"/>
  <c r="H106" s="1"/>
  <c r="H103"/>
  <c r="F102"/>
  <c r="H102" s="1"/>
  <c r="H101"/>
  <c r="H99"/>
  <c r="H98"/>
  <c r="D253" i="36"/>
  <c r="L153" i="38"/>
  <c r="L152"/>
  <c r="L151"/>
  <c r="L150"/>
  <c r="L149"/>
  <c r="L148"/>
  <c r="H148" s="1"/>
  <c r="L147"/>
  <c r="H147"/>
  <c r="L146"/>
  <c r="H146"/>
  <c r="L145"/>
  <c r="L144"/>
  <c r="L143"/>
  <c r="L142"/>
  <c r="H142" s="1"/>
  <c r="F141"/>
  <c r="L140"/>
  <c r="H140"/>
  <c r="L139"/>
  <c r="L138"/>
  <c r="H138"/>
  <c r="L137"/>
  <c r="H137"/>
  <c r="L136"/>
  <c r="L135"/>
  <c r="H68"/>
  <c r="H67"/>
  <c r="H63"/>
  <c r="F62"/>
  <c r="H62" s="1"/>
  <c r="H61"/>
  <c r="H59"/>
  <c r="H58"/>
  <c r="H126"/>
  <c r="H125" s="1"/>
  <c r="H122"/>
  <c r="F121"/>
  <c r="H121" s="1"/>
  <c r="H120"/>
  <c r="H118"/>
  <c r="H117"/>
  <c r="H88"/>
  <c r="H87"/>
  <c r="H83"/>
  <c r="F82"/>
  <c r="H82" s="1"/>
  <c r="H81"/>
  <c r="H79"/>
  <c r="H78"/>
  <c r="H48"/>
  <c r="H47"/>
  <c r="H43"/>
  <c r="F42"/>
  <c r="H42" s="1"/>
  <c r="H41"/>
  <c r="H39"/>
  <c r="H38"/>
  <c r="L194"/>
  <c r="L193"/>
  <c r="L192"/>
  <c r="L191"/>
  <c r="L190"/>
  <c r="L189"/>
  <c r="H189"/>
  <c r="L188"/>
  <c r="H188"/>
  <c r="L187"/>
  <c r="L186"/>
  <c r="L185"/>
  <c r="L184"/>
  <c r="H184"/>
  <c r="F183"/>
  <c r="L183" s="1"/>
  <c r="L182"/>
  <c r="H182"/>
  <c r="L181"/>
  <c r="L180"/>
  <c r="H180"/>
  <c r="L179"/>
  <c r="H179"/>
  <c r="L178"/>
  <c r="L177"/>
  <c r="B201" i="36"/>
  <c r="B200"/>
  <c r="H1004" i="38" s="1"/>
  <c r="H1003"/>
  <c r="H1002"/>
  <c r="H1001"/>
  <c r="H997" s="1"/>
  <c r="F996"/>
  <c r="H996" s="1"/>
  <c r="H995"/>
  <c r="H993"/>
  <c r="H992"/>
  <c r="H982" s="1"/>
  <c r="H981"/>
  <c r="H980"/>
  <c r="H979"/>
  <c r="H975" s="1"/>
  <c r="F974"/>
  <c r="H974" s="1"/>
  <c r="H973"/>
  <c r="H971"/>
  <c r="H970"/>
  <c r="F139" i="36"/>
  <c r="F138"/>
  <c r="F136"/>
  <c r="H136" s="1"/>
  <c r="F134"/>
  <c r="H134" s="1"/>
  <c r="F137"/>
  <c r="F149"/>
  <c r="F115"/>
  <c r="H652" i="38" s="1"/>
  <c r="H651"/>
  <c r="H649"/>
  <c r="D649"/>
  <c r="H645" s="1"/>
  <c r="F644"/>
  <c r="H644" s="1"/>
  <c r="H643"/>
  <c r="H641"/>
  <c r="H640"/>
  <c r="M637"/>
  <c r="M649" s="1"/>
  <c r="H30" l="1"/>
  <c r="H31" s="1"/>
  <c r="H32" s="1"/>
  <c r="G15" s="1"/>
  <c r="H15" s="1"/>
  <c r="H639"/>
  <c r="H178"/>
  <c r="H187"/>
  <c r="H86"/>
  <c r="H1550"/>
  <c r="H1560" s="1"/>
  <c r="H1561" s="1"/>
  <c r="H1562" s="1"/>
  <c r="G1544" s="1"/>
  <c r="H1544" s="1"/>
  <c r="H116"/>
  <c r="H97"/>
  <c r="H1803"/>
  <c r="H1813" s="1"/>
  <c r="H1814" s="1"/>
  <c r="H1815" s="1"/>
  <c r="G1797" s="1"/>
  <c r="H1797" s="1"/>
  <c r="G329" i="36" s="1"/>
  <c r="H66" i="38"/>
  <c r="H100"/>
  <c r="H991"/>
  <c r="H77"/>
  <c r="H57"/>
  <c r="H60"/>
  <c r="L141"/>
  <c r="H141"/>
  <c r="H139" s="1"/>
  <c r="H46"/>
  <c r="H40"/>
  <c r="H1455"/>
  <c r="H1456" s="1"/>
  <c r="H1457" s="1"/>
  <c r="G1439" s="1"/>
  <c r="H1439" s="1"/>
  <c r="H969"/>
  <c r="H136"/>
  <c r="H119"/>
  <c r="H1000"/>
  <c r="H648"/>
  <c r="H37"/>
  <c r="H157"/>
  <c r="H166"/>
  <c r="H162"/>
  <c r="H160" s="1"/>
  <c r="H145"/>
  <c r="H972"/>
  <c r="H80"/>
  <c r="H183"/>
  <c r="H181" s="1"/>
  <c r="H978"/>
  <c r="H994"/>
  <c r="M639"/>
  <c r="H642"/>
  <c r="H608" s="1"/>
  <c r="H607"/>
  <c r="H606"/>
  <c r="H605"/>
  <c r="D605"/>
  <c r="H601" s="1"/>
  <c r="F600"/>
  <c r="H600" s="1"/>
  <c r="H599"/>
  <c r="H597"/>
  <c r="H596"/>
  <c r="B192" i="36"/>
  <c r="B178"/>
  <c r="H564" i="38" s="1"/>
  <c r="H563"/>
  <c r="H562"/>
  <c r="H561"/>
  <c r="D561"/>
  <c r="H557" s="1"/>
  <c r="F556"/>
  <c r="H556" s="1"/>
  <c r="H555"/>
  <c r="H553"/>
  <c r="H552"/>
  <c r="H586" s="1"/>
  <c r="H585"/>
  <c r="H584"/>
  <c r="H583"/>
  <c r="D583"/>
  <c r="H579" s="1"/>
  <c r="F578"/>
  <c r="H578" s="1"/>
  <c r="H577"/>
  <c r="H575"/>
  <c r="H574"/>
  <c r="F170" i="36"/>
  <c r="B176"/>
  <c r="B175"/>
  <c r="B174"/>
  <c r="B173"/>
  <c r="B172"/>
  <c r="B171"/>
  <c r="B170"/>
  <c r="H806" i="38" s="1"/>
  <c r="H805"/>
  <c r="H803"/>
  <c r="D803"/>
  <c r="H799" s="1"/>
  <c r="F798"/>
  <c r="H798" s="1"/>
  <c r="H797"/>
  <c r="H795"/>
  <c r="H794"/>
  <c r="H784" s="1"/>
  <c r="H783"/>
  <c r="H781"/>
  <c r="D781"/>
  <c r="H777" s="1"/>
  <c r="F776"/>
  <c r="H776" s="1"/>
  <c r="H775"/>
  <c r="H773"/>
  <c r="H772"/>
  <c r="H762" s="1"/>
  <c r="H761"/>
  <c r="H759"/>
  <c r="D759"/>
  <c r="H755" s="1"/>
  <c r="F754"/>
  <c r="H754" s="1"/>
  <c r="H753"/>
  <c r="H751"/>
  <c r="H750"/>
  <c r="H740" s="1"/>
  <c r="H739"/>
  <c r="H737"/>
  <c r="D737"/>
  <c r="H733" s="1"/>
  <c r="F732"/>
  <c r="H732" s="1"/>
  <c r="H731"/>
  <c r="H729"/>
  <c r="H728"/>
  <c r="H718" s="1"/>
  <c r="H717"/>
  <c r="H715"/>
  <c r="D715"/>
  <c r="H711" s="1"/>
  <c r="F710"/>
  <c r="H710" s="1"/>
  <c r="H709"/>
  <c r="H707"/>
  <c r="H706"/>
  <c r="H696" s="1"/>
  <c r="H695"/>
  <c r="H693"/>
  <c r="D693"/>
  <c r="H689" s="1"/>
  <c r="F688"/>
  <c r="H688" s="1"/>
  <c r="H687"/>
  <c r="H685"/>
  <c r="H684"/>
  <c r="H674" s="1"/>
  <c r="H673"/>
  <c r="H671"/>
  <c r="D671"/>
  <c r="H667" s="1"/>
  <c r="F666"/>
  <c r="H666" s="1"/>
  <c r="H665"/>
  <c r="H663"/>
  <c r="H662"/>
  <c r="B161" i="36"/>
  <c r="B160"/>
  <c r="H454" i="38" s="1"/>
  <c r="H453"/>
  <c r="H452"/>
  <c r="H451"/>
  <c r="H447" s="1"/>
  <c r="F446"/>
  <c r="H446" s="1"/>
  <c r="H445"/>
  <c r="H443"/>
  <c r="H442"/>
  <c r="H431" s="1"/>
  <c r="H430"/>
  <c r="H429"/>
  <c r="H428"/>
  <c r="H424" s="1"/>
  <c r="F423"/>
  <c r="H423" s="1"/>
  <c r="H422"/>
  <c r="H420"/>
  <c r="H419"/>
  <c r="H1048" s="1"/>
  <c r="H1047"/>
  <c r="H1046"/>
  <c r="H1045"/>
  <c r="D1045"/>
  <c r="H1041" s="1"/>
  <c r="F1040"/>
  <c r="H1040" s="1"/>
  <c r="H1039"/>
  <c r="H1037"/>
  <c r="H1036"/>
  <c r="H1026" s="1"/>
  <c r="H1025"/>
  <c r="H1024"/>
  <c r="H1023"/>
  <c r="D1023"/>
  <c r="H1019" s="1"/>
  <c r="F1018"/>
  <c r="H1018" s="1"/>
  <c r="H1017"/>
  <c r="H1015"/>
  <c r="H1014"/>
  <c r="B149" i="36"/>
  <c r="H851" i="38" s="1"/>
  <c r="H850"/>
  <c r="H848"/>
  <c r="D848"/>
  <c r="H844" s="1"/>
  <c r="F843"/>
  <c r="H843" s="1"/>
  <c r="H842"/>
  <c r="H840"/>
  <c r="H839"/>
  <c r="B148" i="36"/>
  <c r="B147"/>
  <c r="H960" i="38" s="1"/>
  <c r="H959"/>
  <c r="H958"/>
  <c r="H957"/>
  <c r="D957"/>
  <c r="H953" s="1"/>
  <c r="F952"/>
  <c r="H952" s="1"/>
  <c r="H951"/>
  <c r="H949"/>
  <c r="H948"/>
  <c r="H938" s="1"/>
  <c r="H937"/>
  <c r="H936"/>
  <c r="D936"/>
  <c r="H932" s="1"/>
  <c r="H931"/>
  <c r="H930"/>
  <c r="H928"/>
  <c r="H927"/>
  <c r="B139" i="36"/>
  <c r="H917" i="38" s="1"/>
  <c r="H916"/>
  <c r="H914"/>
  <c r="D914"/>
  <c r="H910" s="1"/>
  <c r="F909"/>
  <c r="H909" s="1"/>
  <c r="H908"/>
  <c r="H906"/>
  <c r="H905"/>
  <c r="B138" i="36"/>
  <c r="H895" i="38" s="1"/>
  <c r="H894"/>
  <c r="H892"/>
  <c r="D892"/>
  <c r="H888" s="1"/>
  <c r="F887"/>
  <c r="H887" s="1"/>
  <c r="H886"/>
  <c r="H884"/>
  <c r="H883"/>
  <c r="B137" i="36"/>
  <c r="H873" i="38" s="1"/>
  <c r="H872"/>
  <c r="H870"/>
  <c r="D870"/>
  <c r="H866" s="1"/>
  <c r="F865"/>
  <c r="H865" s="1"/>
  <c r="H864"/>
  <c r="H862"/>
  <c r="H861"/>
  <c r="B120" i="36"/>
  <c r="H630" i="38" s="1"/>
  <c r="H629"/>
  <c r="H628"/>
  <c r="H627"/>
  <c r="D627"/>
  <c r="H623" s="1"/>
  <c r="F622"/>
  <c r="H622" s="1"/>
  <c r="H621"/>
  <c r="H619"/>
  <c r="H618"/>
  <c r="M617" s="1"/>
  <c r="B115" i="36"/>
  <c r="H829" i="38" s="1"/>
  <c r="H828"/>
  <c r="H826"/>
  <c r="D826"/>
  <c r="H822" s="1"/>
  <c r="F821"/>
  <c r="H821" s="1"/>
  <c r="H820"/>
  <c r="H818"/>
  <c r="H817"/>
  <c r="H209"/>
  <c r="H208" s="1"/>
  <c r="D209"/>
  <c r="H204"/>
  <c r="H203"/>
  <c r="B112" i="36"/>
  <c r="H275" i="38" s="1"/>
  <c r="H274"/>
  <c r="H273"/>
  <c r="D273"/>
  <c r="H269"/>
  <c r="H268"/>
  <c r="H267"/>
  <c r="H265"/>
  <c r="H264"/>
  <c r="B110" i="36"/>
  <c r="B111"/>
  <c r="B109"/>
  <c r="B108"/>
  <c r="H1070" i="38" s="1"/>
  <c r="H1069"/>
  <c r="H1067"/>
  <c r="D1067"/>
  <c r="H1063" s="1"/>
  <c r="F1062"/>
  <c r="H1062" s="1"/>
  <c r="H1061"/>
  <c r="H1059"/>
  <c r="H1058"/>
  <c r="H1114" s="1"/>
  <c r="H1113"/>
  <c r="H1111"/>
  <c r="D1111"/>
  <c r="H1107" s="1"/>
  <c r="F1106"/>
  <c r="H1106" s="1"/>
  <c r="H1105"/>
  <c r="H1103"/>
  <c r="H1102"/>
  <c r="H1092" s="1"/>
  <c r="H1091"/>
  <c r="H1089"/>
  <c r="D1089"/>
  <c r="H1085" s="1"/>
  <c r="F1084"/>
  <c r="H1084" s="1"/>
  <c r="H1083"/>
  <c r="H1081"/>
  <c r="H1080"/>
  <c r="F109" i="36"/>
  <c r="H93"/>
  <c r="H90"/>
  <c r="H89"/>
  <c r="B73"/>
  <c r="B81"/>
  <c r="G211" l="1"/>
  <c r="H211" s="1"/>
  <c r="H88"/>
  <c r="H94" s="1"/>
  <c r="F82"/>
  <c r="H82" s="1"/>
  <c r="H1101" i="38"/>
  <c r="H617"/>
  <c r="H191"/>
  <c r="H192" s="1"/>
  <c r="H193" s="1"/>
  <c r="G176" s="1"/>
  <c r="K176" s="1"/>
  <c r="L176" s="1"/>
  <c r="H749"/>
  <c r="H109"/>
  <c r="H110" s="1"/>
  <c r="H111" s="1"/>
  <c r="G95" s="1"/>
  <c r="H95" s="1"/>
  <c r="G254" i="36" s="1"/>
  <c r="H70" i="38"/>
  <c r="H71" s="1"/>
  <c r="H72" s="1"/>
  <c r="G55" s="1"/>
  <c r="H55" s="1"/>
  <c r="H1013"/>
  <c r="H129"/>
  <c r="H130" s="1"/>
  <c r="H131" s="1"/>
  <c r="G114" s="1"/>
  <c r="H114" s="1"/>
  <c r="H551"/>
  <c r="H882"/>
  <c r="H793"/>
  <c r="H595"/>
  <c r="H90"/>
  <c r="H91" s="1"/>
  <c r="H92" s="1"/>
  <c r="G75" s="1"/>
  <c r="H75" s="1"/>
  <c r="H150"/>
  <c r="H151" s="1"/>
  <c r="H152" s="1"/>
  <c r="G134" s="1"/>
  <c r="H727"/>
  <c r="H1006"/>
  <c r="H1007" s="1"/>
  <c r="H1008" s="1"/>
  <c r="G989" s="1"/>
  <c r="H989" s="1"/>
  <c r="G201" i="36" s="1"/>
  <c r="H201" s="1"/>
  <c r="H329"/>
  <c r="M1798" i="38"/>
  <c r="H50"/>
  <c r="H51" s="1"/>
  <c r="H52" s="1"/>
  <c r="G35" s="1"/>
  <c r="H35" s="1"/>
  <c r="G241" i="36" s="1"/>
  <c r="H1035" i="38"/>
  <c r="H654"/>
  <c r="H655" s="1"/>
  <c r="H656" s="1"/>
  <c r="G637" s="1"/>
  <c r="H637" s="1"/>
  <c r="H193" i="36" s="1"/>
  <c r="H1057" i="38"/>
  <c r="H816"/>
  <c r="H661"/>
  <c r="H758"/>
  <c r="H1079"/>
  <c r="H838"/>
  <c r="H418"/>
  <c r="H904"/>
  <c r="M1545"/>
  <c r="G325" i="36"/>
  <c r="G298"/>
  <c r="G338"/>
  <c r="M1440" i="38"/>
  <c r="G335" i="36"/>
  <c r="H171" i="38"/>
  <c r="H172" s="1"/>
  <c r="H173" s="1"/>
  <c r="G155" s="1"/>
  <c r="J155" s="1"/>
  <c r="H984"/>
  <c r="H985" s="1"/>
  <c r="H986" s="1"/>
  <c r="G967" s="1"/>
  <c r="H967" s="1"/>
  <c r="G200" i="36" s="1"/>
  <c r="H200" s="1"/>
  <c r="H604" i="38"/>
  <c r="H598"/>
  <c r="H560"/>
  <c r="H554"/>
  <c r="H421"/>
  <c r="H263"/>
  <c r="H441"/>
  <c r="H573"/>
  <c r="H736"/>
  <c r="H664"/>
  <c r="H582"/>
  <c r="H202"/>
  <c r="H213" s="1"/>
  <c r="H215" s="1"/>
  <c r="G196" s="1"/>
  <c r="H196" s="1"/>
  <c r="G114" i="36" s="1"/>
  <c r="H114" s="1"/>
  <c r="H705" i="38"/>
  <c r="H576"/>
  <c r="H802"/>
  <c r="H947"/>
  <c r="H450"/>
  <c r="H714"/>
  <c r="H771"/>
  <c r="H683"/>
  <c r="H860"/>
  <c r="H670"/>
  <c r="H752"/>
  <c r="H686"/>
  <c r="H774"/>
  <c r="H692"/>
  <c r="H708"/>
  <c r="H730"/>
  <c r="H780"/>
  <c r="H796"/>
  <c r="H427"/>
  <c r="H444"/>
  <c r="H847"/>
  <c r="H1044"/>
  <c r="H1016"/>
  <c r="H1022"/>
  <c r="H1038"/>
  <c r="H841"/>
  <c r="H956"/>
  <c r="H626"/>
  <c r="H929"/>
  <c r="H913"/>
  <c r="H926"/>
  <c r="H935"/>
  <c r="H950"/>
  <c r="H907"/>
  <c r="H869"/>
  <c r="H891"/>
  <c r="H885"/>
  <c r="H863"/>
  <c r="H620"/>
  <c r="H825"/>
  <c r="H819"/>
  <c r="H266"/>
  <c r="H1082"/>
  <c r="H272"/>
  <c r="H1066"/>
  <c r="H1060"/>
  <c r="H1110"/>
  <c r="H1088"/>
  <c r="H1104"/>
  <c r="F349" i="36"/>
  <c r="H349" s="1"/>
  <c r="F347"/>
  <c r="H347" s="1"/>
  <c r="F341"/>
  <c r="F340" s="1"/>
  <c r="A11" i="33"/>
  <c r="A10"/>
  <c r="A14"/>
  <c r="K42"/>
  <c r="K40"/>
  <c r="K38"/>
  <c r="K36"/>
  <c r="K34"/>
  <c r="K28"/>
  <c r="K26"/>
  <c r="K18"/>
  <c r="H2010" i="38"/>
  <c r="H2009" s="1"/>
  <c r="H2005"/>
  <c r="H2004"/>
  <c r="H2000"/>
  <c r="H1999" s="1"/>
  <c r="H1988"/>
  <c r="H1987" s="1"/>
  <c r="F1983"/>
  <c r="H1983" s="1"/>
  <c r="H1982"/>
  <c r="L1972"/>
  <c r="L1971"/>
  <c r="L1970"/>
  <c r="L1969"/>
  <c r="L1968"/>
  <c r="F1967"/>
  <c r="H1967" s="1"/>
  <c r="F1966"/>
  <c r="H1966" s="1"/>
  <c r="F1964"/>
  <c r="L1964" s="1"/>
  <c r="F1963"/>
  <c r="H1963" s="1"/>
  <c r="F1962"/>
  <c r="F1965" s="1"/>
  <c r="H1965" s="1"/>
  <c r="F1960"/>
  <c r="F1961" s="1"/>
  <c r="F1959"/>
  <c r="H1959" s="1"/>
  <c r="F1958"/>
  <c r="L1958" s="1"/>
  <c r="F1957"/>
  <c r="L1957" s="1"/>
  <c r="L1956"/>
  <c r="L1955"/>
  <c r="L1954"/>
  <c r="L1952"/>
  <c r="H1952"/>
  <c r="L1951"/>
  <c r="H1951"/>
  <c r="L1950"/>
  <c r="L1949"/>
  <c r="H1949"/>
  <c r="L1948"/>
  <c r="H1948"/>
  <c r="L1947"/>
  <c r="L1946"/>
  <c r="H1937"/>
  <c r="H1936"/>
  <c r="F1931"/>
  <c r="H1931" s="1"/>
  <c r="H1930"/>
  <c r="H1915"/>
  <c r="H1914" s="1"/>
  <c r="F1910"/>
  <c r="H1910" s="1"/>
  <c r="H1909"/>
  <c r="H1904"/>
  <c r="G1894"/>
  <c r="H1894" s="1"/>
  <c r="H1893" s="1"/>
  <c r="D1894"/>
  <c r="F1889"/>
  <c r="H1889" s="1"/>
  <c r="H1888"/>
  <c r="H1883"/>
  <c r="H1873"/>
  <c r="H1872" s="1"/>
  <c r="D1873"/>
  <c r="H1867"/>
  <c r="H1866" s="1"/>
  <c r="H1862"/>
  <c r="H1852"/>
  <c r="H1851" s="1"/>
  <c r="D1852"/>
  <c r="F1847"/>
  <c r="H1847" s="1"/>
  <c r="H1846"/>
  <c r="H1841"/>
  <c r="H1831"/>
  <c r="H1830" s="1"/>
  <c r="D1831"/>
  <c r="F1826"/>
  <c r="H1826" s="1"/>
  <c r="H1825"/>
  <c r="H1820"/>
  <c r="H1789"/>
  <c r="H1788" s="1"/>
  <c r="D1789"/>
  <c r="F1784"/>
  <c r="H1784" s="1"/>
  <c r="H1783"/>
  <c r="H1778"/>
  <c r="H1768"/>
  <c r="H1767" s="1"/>
  <c r="D1768"/>
  <c r="F1763"/>
  <c r="H1763" s="1"/>
  <c r="H1762"/>
  <c r="H1757"/>
  <c r="H1747"/>
  <c r="H1746" s="1"/>
  <c r="D1747"/>
  <c r="F1742"/>
  <c r="H1742" s="1"/>
  <c r="H1741"/>
  <c r="H1736"/>
  <c r="H1726"/>
  <c r="H1725" s="1"/>
  <c r="D1726"/>
  <c r="F1721"/>
  <c r="H1721" s="1"/>
  <c r="H1720"/>
  <c r="H1715"/>
  <c r="H1705"/>
  <c r="H1704" s="1"/>
  <c r="D1705"/>
  <c r="H1700"/>
  <c r="H1699"/>
  <c r="H1694"/>
  <c r="H1684"/>
  <c r="H1683" s="1"/>
  <c r="D1684"/>
  <c r="H1679"/>
  <c r="H1678"/>
  <c r="H1673"/>
  <c r="H1663"/>
  <c r="H1662" s="1"/>
  <c r="D1663"/>
  <c r="H1658"/>
  <c r="H1657"/>
  <c r="H1652"/>
  <c r="H1642"/>
  <c r="H1641" s="1"/>
  <c r="D1642"/>
  <c r="H1637"/>
  <c r="H1636"/>
  <c r="H1631"/>
  <c r="H1621"/>
  <c r="H1620" s="1"/>
  <c r="D1621"/>
  <c r="F1616"/>
  <c r="H1616" s="1"/>
  <c r="H1615"/>
  <c r="H1610"/>
  <c r="H1600"/>
  <c r="H1599" s="1"/>
  <c r="H1595"/>
  <c r="H1594"/>
  <c r="H1593"/>
  <c r="H1589"/>
  <c r="H1588" s="1"/>
  <c r="H1578"/>
  <c r="H1577" s="1"/>
  <c r="D1578"/>
  <c r="F1573"/>
  <c r="H1573" s="1"/>
  <c r="H1572"/>
  <c r="H1568"/>
  <c r="H1567" s="1"/>
  <c r="H1536"/>
  <c r="H1535" s="1"/>
  <c r="D1536"/>
  <c r="F1531"/>
  <c r="H1531" s="1"/>
  <c r="H1530"/>
  <c r="H1526"/>
  <c r="H1525" s="1"/>
  <c r="H1515"/>
  <c r="H1514" s="1"/>
  <c r="D1515"/>
  <c r="H1509"/>
  <c r="H1508" s="1"/>
  <c r="H1505"/>
  <c r="H1504" s="1"/>
  <c r="H1494"/>
  <c r="H1493" s="1"/>
  <c r="D1494"/>
  <c r="H1488"/>
  <c r="H1487" s="1"/>
  <c r="H1484"/>
  <c r="H1483" s="1"/>
  <c r="H1473"/>
  <c r="H1472" s="1"/>
  <c r="D1473"/>
  <c r="H1467"/>
  <c r="H1466" s="1"/>
  <c r="H1463"/>
  <c r="H1462" s="1"/>
  <c r="H1431"/>
  <c r="H1430" s="1"/>
  <c r="D1431"/>
  <c r="H1425"/>
  <c r="H1424" s="1"/>
  <c r="H1421"/>
  <c r="H1420" s="1"/>
  <c r="H1410"/>
  <c r="H1409" s="1"/>
  <c r="D1410"/>
  <c r="F1405"/>
  <c r="H1405" s="1"/>
  <c r="H1404"/>
  <c r="H1400"/>
  <c r="H1399" s="1"/>
  <c r="H1389"/>
  <c r="H1388" s="1"/>
  <c r="D1389"/>
  <c r="F1384"/>
  <c r="H1384" s="1"/>
  <c r="H1383"/>
  <c r="H1379"/>
  <c r="H1378" s="1"/>
  <c r="H1368"/>
  <c r="H1367" s="1"/>
  <c r="D1368"/>
  <c r="F1363"/>
  <c r="H1363" s="1"/>
  <c r="H1362"/>
  <c r="H1358"/>
  <c r="H1357" s="1"/>
  <c r="H1347"/>
  <c r="H1346" s="1"/>
  <c r="D1347"/>
  <c r="F1342"/>
  <c r="H1342" s="1"/>
  <c r="H1341"/>
  <c r="H1337"/>
  <c r="H1336" s="1"/>
  <c r="H1326"/>
  <c r="H1325" s="1"/>
  <c r="D1326"/>
  <c r="F1321"/>
  <c r="H1321" s="1"/>
  <c r="H1320"/>
  <c r="H1316"/>
  <c r="H1315" s="1"/>
  <c r="H1305"/>
  <c r="H1304" s="1"/>
  <c r="D1305"/>
  <c r="F1300"/>
  <c r="H1300" s="1"/>
  <c r="H1299"/>
  <c r="H1295"/>
  <c r="H1294" s="1"/>
  <c r="H1284"/>
  <c r="H1283" s="1"/>
  <c r="D1284"/>
  <c r="F1279"/>
  <c r="H1279" s="1"/>
  <c r="H1278"/>
  <c r="H1274"/>
  <c r="H1273" s="1"/>
  <c r="H1263"/>
  <c r="H1262" s="1"/>
  <c r="D1263"/>
  <c r="H1258"/>
  <c r="H1257"/>
  <c r="H1253"/>
  <c r="H1252" s="1"/>
  <c r="H1242"/>
  <c r="H1241" s="1"/>
  <c r="H1237"/>
  <c r="H1236"/>
  <c r="H1232"/>
  <c r="H1231" s="1"/>
  <c r="H1221"/>
  <c r="H1220" s="1"/>
  <c r="H1216"/>
  <c r="H1215"/>
  <c r="H1211"/>
  <c r="H1210" s="1"/>
  <c r="H1200"/>
  <c r="H1199" s="1"/>
  <c r="F1195"/>
  <c r="H1195" s="1"/>
  <c r="H1194"/>
  <c r="H1190"/>
  <c r="H1189" s="1"/>
  <c r="H1179"/>
  <c r="H1178" s="1"/>
  <c r="H1174"/>
  <c r="H1173"/>
  <c r="H1172"/>
  <c r="H1168"/>
  <c r="H1167" s="1"/>
  <c r="H1157"/>
  <c r="H1156" s="1"/>
  <c r="H1152"/>
  <c r="H1151"/>
  <c r="H1150"/>
  <c r="H1146"/>
  <c r="H1145" s="1"/>
  <c r="H1135"/>
  <c r="H1134" s="1"/>
  <c r="H1130"/>
  <c r="H1129"/>
  <c r="H1128"/>
  <c r="H1124"/>
  <c r="H1123" s="1"/>
  <c r="H283" i="36"/>
  <c r="H248"/>
  <c r="H217"/>
  <c r="G244" l="1"/>
  <c r="H244" s="1"/>
  <c r="G242"/>
  <c r="H242" s="1"/>
  <c r="BI212"/>
  <c r="G243"/>
  <c r="H243" s="1"/>
  <c r="H176" i="38"/>
  <c r="J176"/>
  <c r="H764"/>
  <c r="H765" s="1"/>
  <c r="H766" s="1"/>
  <c r="G747" s="1"/>
  <c r="H747" s="1"/>
  <c r="G174" i="36" s="1"/>
  <c r="H174" s="1"/>
  <c r="M147" i="38"/>
  <c r="H335" i="36"/>
  <c r="H298"/>
  <c r="H325"/>
  <c r="H338"/>
  <c r="H155" i="38"/>
  <c r="K155"/>
  <c r="L155" s="1"/>
  <c r="H610"/>
  <c r="H611" s="1"/>
  <c r="H612" s="1"/>
  <c r="G593" s="1"/>
  <c r="H593" s="1"/>
  <c r="H179" i="36" s="1"/>
  <c r="K134" i="38"/>
  <c r="L134" s="1"/>
  <c r="J134"/>
  <c r="H134"/>
  <c r="H676"/>
  <c r="H677" s="1"/>
  <c r="H678" s="1"/>
  <c r="G659" s="1"/>
  <c r="H659" s="1"/>
  <c r="G170" i="36" s="1"/>
  <c r="H170" s="1"/>
  <c r="H566" i="38"/>
  <c r="H567" s="1"/>
  <c r="H568" s="1"/>
  <c r="G549" s="1"/>
  <c r="H549" s="1"/>
  <c r="G178" i="36" s="1"/>
  <c r="H178" s="1"/>
  <c r="H588" i="38"/>
  <c r="H589" s="1"/>
  <c r="H590" s="1"/>
  <c r="G571" s="1"/>
  <c r="H571" s="1"/>
  <c r="H433"/>
  <c r="H434" s="1"/>
  <c r="H435" s="1"/>
  <c r="G416" s="1"/>
  <c r="H416" s="1"/>
  <c r="G160" i="36" s="1"/>
  <c r="H160" s="1"/>
  <c r="H456" i="38"/>
  <c r="H457" s="1"/>
  <c r="H458" s="1"/>
  <c r="G439" s="1"/>
  <c r="H439" s="1"/>
  <c r="G161" i="36" s="1"/>
  <c r="H161" s="1"/>
  <c r="H786" i="38"/>
  <c r="H787" s="1"/>
  <c r="H788" s="1"/>
  <c r="G769" s="1"/>
  <c r="H769" s="1"/>
  <c r="G175" i="36" s="1"/>
  <c r="H175" s="1"/>
  <c r="H742" i="38"/>
  <c r="H743" s="1"/>
  <c r="H744" s="1"/>
  <c r="G725" s="1"/>
  <c r="H725" s="1"/>
  <c r="G173" i="36" s="1"/>
  <c r="H173" s="1"/>
  <c r="H1592" i="38"/>
  <c r="H1603" s="1"/>
  <c r="H1604" s="1"/>
  <c r="H1605" s="1"/>
  <c r="G1586" s="1"/>
  <c r="H1586" s="1"/>
  <c r="H1656"/>
  <c r="H1666" s="1"/>
  <c r="H1667" s="1"/>
  <c r="H1668" s="1"/>
  <c r="G1650" s="1"/>
  <c r="H1650" s="1"/>
  <c r="H1740"/>
  <c r="H1750" s="1"/>
  <c r="H1751" s="1"/>
  <c r="H1752" s="1"/>
  <c r="G1734" s="1"/>
  <c r="H1734" s="1"/>
  <c r="H808"/>
  <c r="H809" s="1"/>
  <c r="H810" s="1"/>
  <c r="G791" s="1"/>
  <c r="H791" s="1"/>
  <c r="G176" i="36" s="1"/>
  <c r="H176" s="1"/>
  <c r="H1171" i="38"/>
  <c r="H1182" s="1"/>
  <c r="H1183" s="1"/>
  <c r="H1184" s="1"/>
  <c r="G1165" s="1"/>
  <c r="H1165" s="1"/>
  <c r="H720"/>
  <c r="H721" s="1"/>
  <c r="H722" s="1"/>
  <c r="G703" s="1"/>
  <c r="H703" s="1"/>
  <c r="G172" i="36" s="1"/>
  <c r="H172" s="1"/>
  <c r="H1361" i="38"/>
  <c r="H1371" s="1"/>
  <c r="H1372" s="1"/>
  <c r="H1373" s="1"/>
  <c r="G1355" s="1"/>
  <c r="H1355" s="1"/>
  <c r="H1845"/>
  <c r="H1855" s="1"/>
  <c r="H1856" s="1"/>
  <c r="H1857" s="1"/>
  <c r="G1839" s="1"/>
  <c r="H1839" s="1"/>
  <c r="M1840" s="1"/>
  <c r="H698"/>
  <c r="H699" s="1"/>
  <c r="H700" s="1"/>
  <c r="G681" s="1"/>
  <c r="H681" s="1"/>
  <c r="G171" i="36" s="1"/>
  <c r="H171" s="1"/>
  <c r="H1529" i="38"/>
  <c r="H1539" s="1"/>
  <c r="H1540" s="1"/>
  <c r="H1541" s="1"/>
  <c r="G1523" s="1"/>
  <c r="H1523" s="1"/>
  <c r="H2003"/>
  <c r="H2013" s="1"/>
  <c r="H2014" s="1"/>
  <c r="H2015" s="1"/>
  <c r="G1997" s="1"/>
  <c r="H1997" s="1"/>
  <c r="G346" i="36" s="1"/>
  <c r="H1050" i="38"/>
  <c r="H1051" s="1"/>
  <c r="H1052" s="1"/>
  <c r="G1033" s="1"/>
  <c r="H1033" s="1"/>
  <c r="H159" i="36" s="1"/>
  <c r="H632" i="38"/>
  <c r="H633" s="1"/>
  <c r="H634" s="1"/>
  <c r="G615" s="1"/>
  <c r="H615" s="1"/>
  <c r="H853"/>
  <c r="H854" s="1"/>
  <c r="H855" s="1"/>
  <c r="G836" s="1"/>
  <c r="H836" s="1"/>
  <c r="G149" i="36" s="1"/>
  <c r="H149" s="1"/>
  <c r="H940" i="38"/>
  <c r="H941" s="1"/>
  <c r="H942" s="1"/>
  <c r="G924" s="1"/>
  <c r="H924" s="1"/>
  <c r="H1028"/>
  <c r="H1029" s="1"/>
  <c r="H1030" s="1"/>
  <c r="G1011" s="1"/>
  <c r="H1011" s="1"/>
  <c r="H158" i="36" s="1"/>
  <c r="H962" i="38"/>
  <c r="H963" s="1"/>
  <c r="H964" s="1"/>
  <c r="G945" s="1"/>
  <c r="H945" s="1"/>
  <c r="G148" i="36" s="1"/>
  <c r="H148" s="1"/>
  <c r="H919" i="38"/>
  <c r="H920" s="1"/>
  <c r="H921" s="1"/>
  <c r="G902" s="1"/>
  <c r="H902" s="1"/>
  <c r="G139" i="36" s="1"/>
  <c r="H139" s="1"/>
  <c r="L1966" i="38"/>
  <c r="H1935"/>
  <c r="H875"/>
  <c r="H876" s="1"/>
  <c r="H877" s="1"/>
  <c r="G858" s="1"/>
  <c r="H858" s="1"/>
  <c r="G137" i="36" s="1"/>
  <c r="H137" s="1"/>
  <c r="H1340" i="38"/>
  <c r="H1350" s="1"/>
  <c r="H1351" s="1"/>
  <c r="H1352" s="1"/>
  <c r="G1334" s="1"/>
  <c r="H1334" s="1"/>
  <c r="H1635"/>
  <c r="H1645" s="1"/>
  <c r="H1646" s="1"/>
  <c r="H1647" s="1"/>
  <c r="G1629" s="1"/>
  <c r="H1629" s="1"/>
  <c r="H897"/>
  <c r="H898" s="1"/>
  <c r="H899" s="1"/>
  <c r="G880" s="1"/>
  <c r="H880" s="1"/>
  <c r="G138" i="36" s="1"/>
  <c r="H138" s="1"/>
  <c r="H831" i="38"/>
  <c r="H832" s="1"/>
  <c r="H833" s="1"/>
  <c r="G814" s="1"/>
  <c r="H814" s="1"/>
  <c r="G115" i="36" s="1"/>
  <c r="H115" s="1"/>
  <c r="H277" i="38"/>
  <c r="H278" s="1"/>
  <c r="H279" s="1"/>
  <c r="G261" s="1"/>
  <c r="H261" s="1"/>
  <c r="G112" i="36" s="1"/>
  <c r="H112" s="1"/>
  <c r="H1094" i="38"/>
  <c r="H1095" s="1"/>
  <c r="H1096" s="1"/>
  <c r="G1077" s="1"/>
  <c r="H1077" s="1"/>
  <c r="G109" i="36" s="1"/>
  <c r="H109" s="1"/>
  <c r="H1235" i="38"/>
  <c r="H1245" s="1"/>
  <c r="H1246" s="1"/>
  <c r="H1247" s="1"/>
  <c r="G1229" s="1"/>
  <c r="H1229" s="1"/>
  <c r="H1887"/>
  <c r="H1897" s="1"/>
  <c r="H1898" s="1"/>
  <c r="H1899" s="1"/>
  <c r="G1881" s="1"/>
  <c r="H1881" s="1"/>
  <c r="H1908"/>
  <c r="H1918" s="1"/>
  <c r="H1919" s="1"/>
  <c r="H1920" s="1"/>
  <c r="G1902" s="1"/>
  <c r="H1902" s="1"/>
  <c r="H1149"/>
  <c r="H1160" s="1"/>
  <c r="H1161" s="1"/>
  <c r="H1162" s="1"/>
  <c r="G1143" s="1"/>
  <c r="H1143" s="1"/>
  <c r="H1761"/>
  <c r="H1771" s="1"/>
  <c r="H1772" s="1"/>
  <c r="H1773" s="1"/>
  <c r="G1755" s="1"/>
  <c r="H1755" s="1"/>
  <c r="H1277"/>
  <c r="H1287" s="1"/>
  <c r="H1288" s="1"/>
  <c r="H1289" s="1"/>
  <c r="G1271" s="1"/>
  <c r="H1271" s="1"/>
  <c r="H1403"/>
  <c r="H1413" s="1"/>
  <c r="H1414" s="1"/>
  <c r="H1415" s="1"/>
  <c r="G1397" s="1"/>
  <c r="H1397" s="1"/>
  <c r="H1116"/>
  <c r="H1117" s="1"/>
  <c r="H1118" s="1"/>
  <c r="G1099" s="1"/>
  <c r="H1099" s="1"/>
  <c r="H1298"/>
  <c r="H1308" s="1"/>
  <c r="H1309" s="1"/>
  <c r="H1310" s="1"/>
  <c r="G1292" s="1"/>
  <c r="H1292" s="1"/>
  <c r="H1962"/>
  <c r="L1962"/>
  <c r="H1981"/>
  <c r="H1991" s="1"/>
  <c r="H1992" s="1"/>
  <c r="H1993" s="1"/>
  <c r="G1975" s="1"/>
  <c r="H1975" s="1"/>
  <c r="G352" i="36" s="1"/>
  <c r="H1571" i="38"/>
  <c r="H1581" s="1"/>
  <c r="H1582" s="1"/>
  <c r="H1583" s="1"/>
  <c r="G1565" s="1"/>
  <c r="H1565" s="1"/>
  <c r="H1824"/>
  <c r="H1834" s="1"/>
  <c r="H1835" s="1"/>
  <c r="H1836" s="1"/>
  <c r="G1818" s="1"/>
  <c r="H1818" s="1"/>
  <c r="M1819" s="1"/>
  <c r="L1967"/>
  <c r="H1382"/>
  <c r="H1392" s="1"/>
  <c r="H1393" s="1"/>
  <c r="H1394" s="1"/>
  <c r="G1376" s="1"/>
  <c r="H1376" s="1"/>
  <c r="H1782"/>
  <c r="H1792" s="1"/>
  <c r="H1793" s="1"/>
  <c r="H1794" s="1"/>
  <c r="G1776" s="1"/>
  <c r="H1776" s="1"/>
  <c r="H1072"/>
  <c r="H1073" s="1"/>
  <c r="H1074" s="1"/>
  <c r="G1055" s="1"/>
  <c r="H1055" s="1"/>
  <c r="G108" i="36" s="1"/>
  <c r="H108" s="1"/>
  <c r="H1434" i="38"/>
  <c r="H1435" s="1"/>
  <c r="H1436" s="1"/>
  <c r="G1418" s="1"/>
  <c r="H1418" s="1"/>
  <c r="H1319"/>
  <c r="H1329" s="1"/>
  <c r="H1330" s="1"/>
  <c r="H1331" s="1"/>
  <c r="G1313" s="1"/>
  <c r="H1313" s="1"/>
  <c r="H1127"/>
  <c r="H1138" s="1"/>
  <c r="H1139" s="1"/>
  <c r="H1140" s="1"/>
  <c r="G1121" s="1"/>
  <c r="H1121" s="1"/>
  <c r="H1947"/>
  <c r="H1958"/>
  <c r="H1256"/>
  <c r="H1266" s="1"/>
  <c r="H1267" s="1"/>
  <c r="H1268" s="1"/>
  <c r="G1250" s="1"/>
  <c r="H1250" s="1"/>
  <c r="H1698"/>
  <c r="H1708" s="1"/>
  <c r="H1709" s="1"/>
  <c r="H1710" s="1"/>
  <c r="G1692" s="1"/>
  <c r="H1692" s="1"/>
  <c r="L1963"/>
  <c r="L1959"/>
  <c r="H1214"/>
  <c r="H1224" s="1"/>
  <c r="H1225" s="1"/>
  <c r="H1226" s="1"/>
  <c r="G1208" s="1"/>
  <c r="H1208" s="1"/>
  <c r="H1950"/>
  <c r="H1957"/>
  <c r="L1965"/>
  <c r="H1677"/>
  <c r="H1687" s="1"/>
  <c r="H1688" s="1"/>
  <c r="H1689" s="1"/>
  <c r="G1671" s="1"/>
  <c r="H1671" s="1"/>
  <c r="H1193"/>
  <c r="H1203" s="1"/>
  <c r="H1204" s="1"/>
  <c r="H1205" s="1"/>
  <c r="G1187" s="1"/>
  <c r="H1187" s="1"/>
  <c r="H1614"/>
  <c r="H1624" s="1"/>
  <c r="H1625" s="1"/>
  <c r="H1626" s="1"/>
  <c r="G1608" s="1"/>
  <c r="H1608" s="1"/>
  <c r="H1876"/>
  <c r="H1877" s="1"/>
  <c r="H1878" s="1"/>
  <c r="G1860" s="1"/>
  <c r="H1860" s="1"/>
  <c r="M1861" s="1"/>
  <c r="H1497"/>
  <c r="H1498" s="1"/>
  <c r="H1499" s="1"/>
  <c r="G1481" s="1"/>
  <c r="H1481" s="1"/>
  <c r="H1961"/>
  <c r="L1961"/>
  <c r="H1476"/>
  <c r="H1477" s="1"/>
  <c r="H1478" s="1"/>
  <c r="G1460" s="1"/>
  <c r="H1460" s="1"/>
  <c r="H1929"/>
  <c r="H1719"/>
  <c r="H1729" s="1"/>
  <c r="H1730" s="1"/>
  <c r="H1731" s="1"/>
  <c r="G1713" s="1"/>
  <c r="H1713" s="1"/>
  <c r="H1518"/>
  <c r="H1519" s="1"/>
  <c r="H1520" s="1"/>
  <c r="G1502" s="1"/>
  <c r="H1502" s="1"/>
  <c r="H1960"/>
  <c r="L1960"/>
  <c r="H1964"/>
  <c r="F241" i="36"/>
  <c r="H241" s="1"/>
  <c r="H297" i="38" s="1"/>
  <c r="H296"/>
  <c r="H295"/>
  <c r="H294"/>
  <c r="H290"/>
  <c r="F289"/>
  <c r="H289" s="1"/>
  <c r="H288"/>
  <c r="H286"/>
  <c r="H285"/>
  <c r="B55" i="36"/>
  <c r="B17"/>
  <c r="H347" i="38" s="1"/>
  <c r="H346"/>
  <c r="H345"/>
  <c r="H344"/>
  <c r="H343"/>
  <c r="H342"/>
  <c r="H341"/>
  <c r="H340"/>
  <c r="H339"/>
  <c r="H335" s="1"/>
  <c r="H334"/>
  <c r="H333"/>
  <c r="H332"/>
  <c r="H331"/>
  <c r="H330"/>
  <c r="H328"/>
  <c r="H327"/>
  <c r="P324"/>
  <c r="H16" i="36"/>
  <c r="H15"/>
  <c r="H367" i="38"/>
  <c r="H366"/>
  <c r="H362" s="1"/>
  <c r="F361"/>
  <c r="H361" s="1"/>
  <c r="H360"/>
  <c r="H358"/>
  <c r="H357"/>
  <c r="H317" s="1"/>
  <c r="G316"/>
  <c r="H316" s="1"/>
  <c r="H312" s="1"/>
  <c r="H311"/>
  <c r="H310"/>
  <c r="H308"/>
  <c r="H307"/>
  <c r="H14" i="36"/>
  <c r="G255" l="1"/>
  <c r="H255" s="1"/>
  <c r="G238"/>
  <c r="H238" s="1"/>
  <c r="G253"/>
  <c r="H253" s="1"/>
  <c r="G147"/>
  <c r="H147" s="1"/>
  <c r="G192"/>
  <c r="H192" s="1"/>
  <c r="G120"/>
  <c r="H120" s="1"/>
  <c r="H346"/>
  <c r="M1756" i="38"/>
  <c r="G306" i="36"/>
  <c r="M1630" i="38"/>
  <c r="M1903"/>
  <c r="G342" i="36"/>
  <c r="M1335" i="38"/>
  <c r="G270" i="36"/>
  <c r="M1524" i="38"/>
  <c r="G281" i="36"/>
  <c r="M1587" i="38"/>
  <c r="G284" i="36"/>
  <c r="G311"/>
  <c r="G300"/>
  <c r="M1314" i="38"/>
  <c r="G269" i="36"/>
  <c r="G319"/>
  <c r="G292"/>
  <c r="H352"/>
  <c r="M1482" i="38"/>
  <c r="G278" i="36"/>
  <c r="G323"/>
  <c r="G296"/>
  <c r="M1777" i="38"/>
  <c r="G328" i="36"/>
  <c r="M1882" i="38"/>
  <c r="G341" i="36"/>
  <c r="M1166" i="38"/>
  <c r="G262" i="36"/>
  <c r="M1398" i="38"/>
  <c r="G273" i="36"/>
  <c r="M1651" i="38"/>
  <c r="G333" i="36"/>
  <c r="G293"/>
  <c r="G320"/>
  <c r="M1672" i="38"/>
  <c r="G301" i="36"/>
  <c r="M1272" i="38"/>
  <c r="G317" i="36"/>
  <c r="G267"/>
  <c r="G290"/>
  <c r="M1461" i="38"/>
  <c r="G277" i="36"/>
  <c r="G336"/>
  <c r="G295"/>
  <c r="G322"/>
  <c r="G308"/>
  <c r="M1693" i="38"/>
  <c r="G302" i="36"/>
  <c r="M1566" i="38"/>
  <c r="G282" i="36"/>
  <c r="M1419" i="38"/>
  <c r="G332" i="36"/>
  <c r="G275"/>
  <c r="M1503" i="38"/>
  <c r="G279" i="36"/>
  <c r="M1609" i="38"/>
  <c r="M1209"/>
  <c r="G264" i="36"/>
  <c r="G287"/>
  <c r="G314"/>
  <c r="G331"/>
  <c r="M1122" i="38"/>
  <c r="G260" i="36"/>
  <c r="M1377" i="38"/>
  <c r="G272" i="36"/>
  <c r="M1293" i="38"/>
  <c r="G268" i="36"/>
  <c r="G291"/>
  <c r="G318"/>
  <c r="M1230" i="38"/>
  <c r="G265" i="36"/>
  <c r="G315"/>
  <c r="G288"/>
  <c r="M1356" i="38"/>
  <c r="G271" i="36"/>
  <c r="M1251" i="38"/>
  <c r="G316" i="36"/>
  <c r="G266"/>
  <c r="G289"/>
  <c r="M1144" i="38"/>
  <c r="G312" i="36"/>
  <c r="G285"/>
  <c r="G303"/>
  <c r="G261"/>
  <c r="M1714" i="38"/>
  <c r="G304" i="36"/>
  <c r="G340"/>
  <c r="M1188" i="38"/>
  <c r="G313" i="36"/>
  <c r="G330"/>
  <c r="G286"/>
  <c r="G263"/>
  <c r="M1735" i="38"/>
  <c r="G305" i="36"/>
  <c r="G327"/>
  <c r="F254"/>
  <c r="H254" s="1"/>
  <c r="M605" i="38"/>
  <c r="M561"/>
  <c r="M583"/>
  <c r="H1939"/>
  <c r="H1940" s="1"/>
  <c r="H1941" s="1"/>
  <c r="G1923" s="1"/>
  <c r="H1923" s="1"/>
  <c r="G353" i="36" s="1"/>
  <c r="H365" i="38"/>
  <c r="H284"/>
  <c r="H306"/>
  <c r="H326"/>
  <c r="H309"/>
  <c r="H329"/>
  <c r="H356"/>
  <c r="H1956"/>
  <c r="H1969" s="1"/>
  <c r="H1970" s="1"/>
  <c r="H1971" s="1"/>
  <c r="G1945" s="1"/>
  <c r="K1945" s="1"/>
  <c r="L1945" s="1"/>
  <c r="H315"/>
  <c r="H293"/>
  <c r="H287"/>
  <c r="H359"/>
  <c r="H338"/>
  <c r="H19" i="36" l="1"/>
  <c r="H18"/>
  <c r="H313"/>
  <c r="H288"/>
  <c r="H277"/>
  <c r="H341"/>
  <c r="H284"/>
  <c r="H315"/>
  <c r="H289"/>
  <c r="H260"/>
  <c r="H302"/>
  <c r="H333"/>
  <c r="H305"/>
  <c r="H279"/>
  <c r="H316"/>
  <c r="H331"/>
  <c r="H317"/>
  <c r="H353"/>
  <c r="H263"/>
  <c r="H261"/>
  <c r="H291"/>
  <c r="H314"/>
  <c r="H275"/>
  <c r="H322"/>
  <c r="H323"/>
  <c r="H312"/>
  <c r="H282"/>
  <c r="H342"/>
  <c r="H293"/>
  <c r="H340"/>
  <c r="H265"/>
  <c r="H304"/>
  <c r="H308"/>
  <c r="H273"/>
  <c r="H296"/>
  <c r="H269"/>
  <c r="H306"/>
  <c r="H286"/>
  <c r="H303"/>
  <c r="H271"/>
  <c r="H268"/>
  <c r="H287"/>
  <c r="H332"/>
  <c r="H295"/>
  <c r="H301"/>
  <c r="H262"/>
  <c r="H278"/>
  <c r="H300"/>
  <c r="H270"/>
  <c r="H272"/>
  <c r="H320"/>
  <c r="H327"/>
  <c r="H290"/>
  <c r="H328"/>
  <c r="H292"/>
  <c r="H281"/>
  <c r="H266"/>
  <c r="H267"/>
  <c r="H319"/>
  <c r="H318"/>
  <c r="H330"/>
  <c r="H285"/>
  <c r="H264"/>
  <c r="H336"/>
  <c r="H311"/>
  <c r="H349" i="38"/>
  <c r="H350" s="1"/>
  <c r="H351" s="1"/>
  <c r="G324" s="1"/>
  <c r="H324" s="1"/>
  <c r="G17" i="36" s="1"/>
  <c r="H369" i="38"/>
  <c r="H370" s="1"/>
  <c r="H371" s="1"/>
  <c r="G354" s="1"/>
  <c r="H354" s="1"/>
  <c r="H1945"/>
  <c r="G355" i="36" s="1"/>
  <c r="J1945" i="38"/>
  <c r="H319"/>
  <c r="H320" s="1"/>
  <c r="H321" s="1"/>
  <c r="G304" s="1"/>
  <c r="H304" s="1"/>
  <c r="M316" s="1"/>
  <c r="H299"/>
  <c r="H300" s="1"/>
  <c r="H301" s="1"/>
  <c r="G282" s="1"/>
  <c r="H282" s="1"/>
  <c r="G73" i="36" s="1"/>
  <c r="H73" s="1"/>
  <c r="H74" s="1"/>
  <c r="F251"/>
  <c r="H251" s="1"/>
  <c r="H355" l="1"/>
  <c r="H356" s="1"/>
  <c r="P326" i="38"/>
  <c r="M366"/>
  <c r="G81" i="36"/>
  <c r="H81" s="1"/>
  <c r="H85" s="1"/>
  <c r="H17"/>
  <c r="F223"/>
  <c r="H223" s="1"/>
  <c r="H256" s="1"/>
  <c r="H20" l="1"/>
  <c r="C17" i="33" s="1"/>
  <c r="C39"/>
  <c r="C41"/>
  <c r="H41" s="1"/>
  <c r="H39" l="1"/>
  <c r="J39"/>
  <c r="I39"/>
  <c r="E39"/>
  <c r="G39"/>
  <c r="F39"/>
  <c r="J41"/>
  <c r="F41"/>
  <c r="I41"/>
  <c r="E41"/>
  <c r="G41"/>
  <c r="I17"/>
  <c r="G17"/>
  <c r="F17"/>
  <c r="J17"/>
  <c r="H17"/>
  <c r="E17"/>
  <c r="H43" i="36" l="1"/>
  <c r="H40"/>
  <c r="F64"/>
  <c r="F66"/>
  <c r="H66" s="1"/>
  <c r="F65" l="1"/>
  <c r="H65" s="1"/>
  <c r="H64"/>
  <c r="F44"/>
  <c r="H44" s="1"/>
  <c r="H39"/>
  <c r="C23" i="33" l="1"/>
  <c r="F23" s="1"/>
  <c r="H45" i="36"/>
  <c r="C21" i="33" s="1"/>
  <c r="H69" i="36"/>
  <c r="C29" i="33" s="1"/>
  <c r="C35"/>
  <c r="C33"/>
  <c r="C31"/>
  <c r="E21" l="1"/>
  <c r="F29"/>
  <c r="I29"/>
  <c r="G29"/>
  <c r="H29"/>
  <c r="E29"/>
  <c r="I35"/>
  <c r="I61" s="1"/>
  <c r="H35"/>
  <c r="E35"/>
  <c r="G35"/>
  <c r="J35"/>
  <c r="J61" s="1"/>
  <c r="F35"/>
  <c r="I33"/>
  <c r="G33"/>
  <c r="E33"/>
  <c r="F33"/>
  <c r="H33"/>
  <c r="J33"/>
  <c r="J31"/>
  <c r="E31"/>
  <c r="G31"/>
  <c r="I31"/>
  <c r="H31"/>
  <c r="F31"/>
  <c r="H61" i="36"/>
  <c r="C27" i="33" s="1"/>
  <c r="H56" i="36"/>
  <c r="H54"/>
  <c r="G61" i="33" l="1"/>
  <c r="E27"/>
  <c r="H27"/>
  <c r="I27"/>
  <c r="J27"/>
  <c r="F27"/>
  <c r="H409" i="38" s="1"/>
  <c r="H408"/>
  <c r="H407"/>
  <c r="H403"/>
  <c r="F401"/>
  <c r="F402" s="1"/>
  <c r="H402" s="1"/>
  <c r="H399"/>
  <c r="H398"/>
  <c r="H388" s="1"/>
  <c r="H387"/>
  <c r="G386"/>
  <c r="H386" s="1"/>
  <c r="H382"/>
  <c r="F381"/>
  <c r="H381" s="1"/>
  <c r="H380"/>
  <c r="H378"/>
  <c r="H377"/>
  <c r="H254" s="1"/>
  <c r="H253"/>
  <c r="H252"/>
  <c r="D252"/>
  <c r="H248"/>
  <c r="H247"/>
  <c r="H246"/>
  <c r="H244"/>
  <c r="H243"/>
  <c r="H233" s="1"/>
  <c r="H232"/>
  <c r="H231"/>
  <c r="D231"/>
  <c r="H227"/>
  <c r="H226"/>
  <c r="H225"/>
  <c r="H223"/>
  <c r="H222"/>
  <c r="L10"/>
  <c r="A9"/>
  <c r="B7"/>
  <c r="H397" l="1"/>
  <c r="H401"/>
  <c r="H400" s="1"/>
  <c r="H242"/>
  <c r="H379"/>
  <c r="H376"/>
  <c r="H406"/>
  <c r="H221"/>
  <c r="H224"/>
  <c r="H230"/>
  <c r="H245"/>
  <c r="H251"/>
  <c r="H385"/>
  <c r="H390" l="1"/>
  <c r="H391" s="1"/>
  <c r="H392" s="1"/>
  <c r="G374" s="1"/>
  <c r="H374" s="1"/>
  <c r="G53" i="36" s="1"/>
  <c r="H53" s="1"/>
  <c r="H256" i="38"/>
  <c r="H257" s="1"/>
  <c r="H258" s="1"/>
  <c r="G240" s="1"/>
  <c r="H240" s="1"/>
  <c r="G110" i="36" s="1"/>
  <c r="H110" s="1"/>
  <c r="H235" i="38"/>
  <c r="H236" s="1"/>
  <c r="H237" s="1"/>
  <c r="G219" s="1"/>
  <c r="H219" s="1"/>
  <c r="G111" i="36" s="1"/>
  <c r="H111" s="1"/>
  <c r="H411" i="38"/>
  <c r="H412" s="1"/>
  <c r="H413" s="1"/>
  <c r="G395" s="1"/>
  <c r="H395" s="1"/>
  <c r="G55" i="36" s="1"/>
  <c r="H55" s="1"/>
  <c r="H208" l="1"/>
  <c r="C37" i="33" s="1"/>
  <c r="H57" i="36"/>
  <c r="H58" s="1"/>
  <c r="H37" i="33" l="1"/>
  <c r="H61" s="1"/>
  <c r="H412" i="36"/>
  <c r="H415" s="1"/>
  <c r="E37" i="33"/>
  <c r="F37"/>
  <c r="J37"/>
  <c r="I37"/>
  <c r="C25"/>
  <c r="C61" s="1"/>
  <c r="D57" l="1"/>
  <c r="D53"/>
  <c r="D49"/>
  <c r="D39"/>
  <c r="D35"/>
  <c r="D31"/>
  <c r="D27"/>
  <c r="D23"/>
  <c r="D19"/>
  <c r="D59"/>
  <c r="D55"/>
  <c r="D51"/>
  <c r="D41"/>
  <c r="D33"/>
  <c r="D29"/>
  <c r="D25"/>
  <c r="D21"/>
  <c r="D17"/>
  <c r="D37"/>
  <c r="J25"/>
  <c r="F25"/>
  <c r="F61" s="1"/>
  <c r="H25"/>
  <c r="I25"/>
  <c r="E25"/>
  <c r="E61" s="1"/>
  <c r="D61" l="1"/>
  <c r="E62"/>
  <c r="E63" s="1"/>
  <c r="C62"/>
  <c r="C63" s="1"/>
  <c r="F62" l="1"/>
  <c r="F63" s="1"/>
  <c r="G62" l="1"/>
  <c r="G63" s="1"/>
  <c r="H62" l="1"/>
  <c r="H63" s="1"/>
  <c r="I62" l="1"/>
  <c r="I63" s="1"/>
  <c r="J62" l="1"/>
  <c r="J63" s="1"/>
</calcChain>
</file>

<file path=xl/comments1.xml><?xml version="1.0" encoding="utf-8"?>
<comments xmlns="http://schemas.openxmlformats.org/spreadsheetml/2006/main">
  <authors>
    <author>jonas</author>
  </authors>
  <commentList>
    <comment ref="H7" authorId="0">
      <text>
        <r>
          <rPr>
            <b/>
            <sz val="9"/>
            <color indexed="81"/>
            <rFont val="Segoe UI"/>
            <family val="2"/>
          </rPr>
          <t>jonas:</t>
        </r>
        <r>
          <rPr>
            <sz val="9"/>
            <color indexed="81"/>
            <rFont val="Segoe UI"/>
            <family val="2"/>
          </rPr>
          <t xml:space="preserve">
DE ACORDO COM A TABELA DE SINAPI 02/2016
</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<sst xmlns="http://schemas.openxmlformats.org/spreadsheetml/2006/main" count="5221" uniqueCount="1638">
  <si>
    <t>%</t>
  </si>
  <si>
    <t>SERVIÇOS PRELIMINARES</t>
  </si>
  <si>
    <t>2.3</t>
  </si>
  <si>
    <t>2.4</t>
  </si>
  <si>
    <t>SUBTOTAL</t>
  </si>
  <si>
    <t>FONTE</t>
  </si>
  <si>
    <t>74209/001</t>
  </si>
  <si>
    <t>ITEM</t>
  </si>
  <si>
    <t>ESTIMATIVA DE CUSTO</t>
  </si>
  <si>
    <t>CÓDIGO</t>
  </si>
  <si>
    <t>ESPECIFICAÇÃO</t>
  </si>
  <si>
    <t>UNID.</t>
  </si>
  <si>
    <t>QUANT.</t>
  </si>
  <si>
    <t>P. UNIT. (R$)</t>
  </si>
  <si>
    <t>P. TOTAL (R$)</t>
  </si>
  <si>
    <t>1.1</t>
  </si>
  <si>
    <t>2.1</t>
  </si>
  <si>
    <t>SINAPI</t>
  </si>
  <si>
    <t>TOTAL</t>
  </si>
  <si>
    <t xml:space="preserve">  VALOR TOTAL DA OBRA COM BDI</t>
  </si>
  <si>
    <t>DESCRIÇÃO / ETAPA</t>
  </si>
  <si>
    <t>PERÍODO DE EXECUÇÃO DA OBRA</t>
  </si>
  <si>
    <t>VALOR (R$)</t>
  </si>
  <si>
    <t>(%)</t>
  </si>
  <si>
    <t>mês 01</t>
  </si>
  <si>
    <t>mês 02</t>
  </si>
  <si>
    <t>mês 03</t>
  </si>
  <si>
    <t>mês 04</t>
  </si>
  <si>
    <t>M</t>
  </si>
  <si>
    <t>PLACA DE OBRA PADRÃO</t>
  </si>
  <si>
    <t>FORNECIMENTO E INSTALAÇÃO DE COBERTURA COM TELHA TRAPEZOIDAL TERMOACUSTICA DE AÇO PRE-PINTADA ELETROSTATICAMENTE EM UMA FACE, E= 0,43MM GALVALUME, PREENCHIMENTO DE 30 MM DE ISOPOR POLIESTIRENO EXPANDIDO (EPS) E REVESTIMENTO INFERIOR EM TYVEK (DU PONT) CHAPA ALUMINIO, INCLINAÇÃO 11%, FIXADA COM ARRUELA DE BORRACHA E PARAFUSO</t>
  </si>
  <si>
    <t>UD</t>
  </si>
  <si>
    <t xml:space="preserve">  VALOR TOTAL DA OBRA SEM BDI</t>
  </si>
  <si>
    <t>TOTAL ACUMULADO MENSAL</t>
  </si>
  <si>
    <t>KG</t>
  </si>
  <si>
    <t>VALOR TOTAL ACUMULADO SEM BDI</t>
  </si>
  <si>
    <t>VALOR TOTAL COM BDI</t>
  </si>
  <si>
    <t>mês 05</t>
  </si>
  <si>
    <t>mês 06</t>
  </si>
  <si>
    <t>1.0</t>
  </si>
  <si>
    <t>2.0</t>
  </si>
  <si>
    <t>74254/002</t>
  </si>
  <si>
    <t>M²</t>
  </si>
  <si>
    <t>M³</t>
  </si>
  <si>
    <t>m²</t>
  </si>
  <si>
    <t>PINTURA DE LOGOMARCA PREFEITURA E NOMENCLATURA DA ESCOLA</t>
  </si>
  <si>
    <t>INSTALAÇÃO DE CUMEEIRA TRAPEZOIDAL TP - 30 RAL 9003 PRÉ PINTADA NA COR BRANCA #0,43, INCLUSIVE PARAFUSO E MATERIAIS NECESSARIOS</t>
  </si>
  <si>
    <t>SERVIÇOS PREFLIMINARES</t>
  </si>
  <si>
    <t>un</t>
  </si>
  <si>
    <t>ud</t>
  </si>
  <si>
    <t>m</t>
  </si>
  <si>
    <t>74138/002</t>
  </si>
  <si>
    <t>m³</t>
  </si>
  <si>
    <t>Bucha de redução sold. Curta 75 mm - 60 mm</t>
  </si>
  <si>
    <t xml:space="preserve">REFÊNCIA:  </t>
  </si>
  <si>
    <t xml:space="preserve">LOCAL: </t>
  </si>
  <si>
    <t>DATA:</t>
  </si>
  <si>
    <t>L.S=</t>
  </si>
  <si>
    <t>USO DA LICITAÇÃO</t>
  </si>
  <si>
    <t>REFERÊNCIA</t>
  </si>
  <si>
    <t>DESCRIÇÃO</t>
  </si>
  <si>
    <t>PREÇO (R$)</t>
  </si>
  <si>
    <t>PREÇO DO ÓRGÃO</t>
  </si>
  <si>
    <t>UNITÁRIO</t>
  </si>
  <si>
    <t>01.01.01</t>
  </si>
  <si>
    <t>EQUIPAMENTOS</t>
  </si>
  <si>
    <t>MÃO DE OBRA</t>
  </si>
  <si>
    <t>Leis Sociais</t>
  </si>
  <si>
    <t>MATERIAL / SERVIÇOS</t>
  </si>
  <si>
    <t>REGULARIZACAO E COMPACTACAO MANUAL DE TERRENO COM SOQUETE</t>
  </si>
  <si>
    <t>CONCRETO USINADO BOMBEADO FCK=20MPA, INCLUSIVE LANCAMENTO E ADENSAMENTO</t>
  </si>
  <si>
    <t>Custo Unitário</t>
  </si>
  <si>
    <t>Benefício e Despesas Indiretas</t>
  </si>
  <si>
    <t>Preço Unitário Final</t>
  </si>
  <si>
    <t>00006111</t>
  </si>
  <si>
    <t>SERVENTE</t>
  </si>
  <si>
    <t>H</t>
  </si>
  <si>
    <t>00002696</t>
  </si>
  <si>
    <t>ENCANADOR</t>
  </si>
  <si>
    <t>COMP010</t>
  </si>
  <si>
    <t>01.01.05</t>
  </si>
  <si>
    <t>COMP050</t>
  </si>
  <si>
    <t>00002436</t>
  </si>
  <si>
    <t>ELETRICISTA</t>
  </si>
  <si>
    <t>COMP060</t>
  </si>
  <si>
    <t>01.01.07</t>
  </si>
  <si>
    <t>COMP070</t>
  </si>
  <si>
    <t>INS330</t>
  </si>
  <si>
    <t>Luminaria prova de tempo e gases, tipo ylc-16/1 castimetal ou equiv</t>
  </si>
  <si>
    <t>Lâmpada tipo compacta 25W</t>
  </si>
  <si>
    <t>01.01.09</t>
  </si>
  <si>
    <t>01.01.13</t>
  </si>
  <si>
    <t>FITA ISOLANTE ADESIVA ANTICHAMA, USO ATE 750 V, EM ROLO DE 19 MM X 20 M</t>
  </si>
  <si>
    <t>00020111</t>
  </si>
  <si>
    <t>h</t>
  </si>
  <si>
    <t>00004083</t>
  </si>
  <si>
    <t>kg</t>
  </si>
  <si>
    <t>Servente</t>
  </si>
  <si>
    <t>00004750</t>
  </si>
  <si>
    <t>Pedreiro</t>
  </si>
  <si>
    <t>ARMACAO ACO CA-50, DIAM. 6,3 (1/4) À 12,5MM(1/2) -FORNECIMENTO/ CORTE(PERDA DE 10%) / DOBRA / COLOCAÇÃO</t>
  </si>
  <si>
    <t>FORMA TABUA PARA CONCRETO EM FUNDACAO, C/ REAPROVEITAMENTO 2X.</t>
  </si>
  <si>
    <t>76444/001</t>
  </si>
  <si>
    <t>COMPACTACAO MECANICA DE VALAS, SEM CONTROLE DE GC (COMPACTADOR TIPO SAPO ATE 35 KG)</t>
  </si>
  <si>
    <t>REATERRO MANUAL COM APILOAMENTO MECANICO</t>
  </si>
  <si>
    <t>ESCAV MEC VALA N ESCOR DE 1,5 A 3M PROF(C/ESCAV HIDRAUL 0,78M3) MAT 1A CAT C/REDUTOR(C/PEDRAS/INST PREDIAIS/OUTROS REDUT PRODUT. OU CAVAS FUND) EXCL ESGOTAMENTO.</t>
  </si>
  <si>
    <t>COMP125</t>
  </si>
  <si>
    <t>00000247</t>
  </si>
  <si>
    <t>Auxiliar Eletricista</t>
  </si>
  <si>
    <t xml:space="preserve">00002436 </t>
  </si>
  <si>
    <t>Eletricista</t>
  </si>
  <si>
    <t>INS150</t>
  </si>
  <si>
    <t>COMP129</t>
  </si>
  <si>
    <t>Bucha de redução de PVC soldável Ø 50mm x 25mm</t>
  </si>
  <si>
    <t>00000813</t>
  </si>
  <si>
    <t>COMP131</t>
  </si>
  <si>
    <t>00000823</t>
  </si>
  <si>
    <t>COMP132</t>
  </si>
  <si>
    <t>INS200</t>
  </si>
  <si>
    <t>COMP137</t>
  </si>
  <si>
    <t>PEDREIRO</t>
  </si>
  <si>
    <t>INS410</t>
  </si>
  <si>
    <t>BDI  =</t>
  </si>
  <si>
    <t>TELHA TRAPEZOIDAL TERMOACUSTICA DE AÇO PRE-PINTADA ELETROSTATICAMENTE EM UMA FACE, E= 0,43MM GALVALUME, PREENCHIMENTO DE 30 MM DE ISOPOR POLIESTIRENO EXPANDIDO (EPS) E REVESTIMENTO INFERIOR EM TYVEK (DU PONT) CHAPA ALUMINIO, INCLINAÇÃO 11%, FIXADA COM ARRUELA DE BORRACHA E PARAFUSO</t>
  </si>
  <si>
    <t>INS710</t>
  </si>
  <si>
    <t>INS715</t>
  </si>
  <si>
    <t>PARAFUSO DE FIZAÇÃO 1/4 - 14X6.1/4 - EPS 30MM</t>
  </si>
  <si>
    <t>INSTALAÇÃO DE CUMEEIRA TRAPEZOIDAL TP - 30 RAL 9003 PRÉ PINTADA NA COR BRANCA #0,43</t>
  </si>
  <si>
    <t>REVESTIMENTO DE PAREDE COM CERÂMICA 10X10CM, COM ARGAMASSA AC III E REJUNTE BRANCO</t>
  </si>
  <si>
    <t>00004760</t>
  </si>
  <si>
    <t>AZULEJISTA OU LADRILHISTA COM ENCARGOS COMPLEMENTARES</t>
  </si>
  <si>
    <t>SERVENTE COM ENCARGOS COMPLEMENTARES</t>
  </si>
  <si>
    <t>REVESTIMENTO EM CERAMICA ESMALTADA COMERCIAL, PEI MENOR OU IGUAL A 3, FORMATO MENOR OU IGUAL A 2025 CM2</t>
  </si>
  <si>
    <t>ARGAMASSA COLANTE AC III PARA CERAMICAS</t>
  </si>
  <si>
    <t>REJUNTE BRANCO</t>
  </si>
  <si>
    <t>INSTALAÇÃO PROVISÓRIA DE ÁGUA E ESGOTO</t>
  </si>
  <si>
    <t>00000246</t>
  </si>
  <si>
    <t>Ajudante de encanador</t>
  </si>
  <si>
    <t xml:space="preserve">00001213 </t>
  </si>
  <si>
    <t>Carpinteiro</t>
  </si>
  <si>
    <t>Encanador</t>
  </si>
  <si>
    <t>00005061</t>
  </si>
  <si>
    <t>Prego 18x27</t>
  </si>
  <si>
    <t>00020247</t>
  </si>
  <si>
    <t>Prego 15x15</t>
  </si>
  <si>
    <t>00003997</t>
  </si>
  <si>
    <t>Madeira serrada</t>
  </si>
  <si>
    <t xml:space="preserve">00000370 </t>
  </si>
  <si>
    <t>Areia lavada média</t>
  </si>
  <si>
    <t>00007258</t>
  </si>
  <si>
    <t>Tijolo maciço comum de 5x10x20 cm</t>
  </si>
  <si>
    <t>00012774</t>
  </si>
  <si>
    <t>Hidrômetro para entrada de água Ø 3/4" - Vazão 3,00 m3/h</t>
  </si>
  <si>
    <t>00009836</t>
  </si>
  <si>
    <t>Tubo de esgoto primário Ø 100 mm</t>
  </si>
  <si>
    <t>00021009</t>
  </si>
  <si>
    <t>Tubo de aço galvanizado com costura 3/4 POL</t>
  </si>
  <si>
    <t>ALVENARIA</t>
  </si>
  <si>
    <t>3.1</t>
  </si>
  <si>
    <t>7.1</t>
  </si>
  <si>
    <t xml:space="preserve">M² </t>
  </si>
  <si>
    <t>7.2</t>
  </si>
  <si>
    <t>PISO EM GRANILITE, MARMORITE OU GRANITINA INCLUSIVE RODAPÉ ESPESSURA 8 MM, INCLUSO JUNTAS DE DILATACAO PLASTICAS E POLIMENTO MECANIZADO</t>
  </si>
  <si>
    <t>7.3</t>
  </si>
  <si>
    <t xml:space="preserve">PISO (CALÇADA) EM CONCRETO 12 MPA TRAÇO 1:3:5  (CIMENTO/AREIA/BRITA) PREPARO MECANICO, ESPESSURA 7C, COM JUNTA DE DILATAÇÃO EM MADEIRA. </t>
  </si>
  <si>
    <t>8.1</t>
  </si>
  <si>
    <t>8.2</t>
  </si>
  <si>
    <t>8.3</t>
  </si>
  <si>
    <t>5.1</t>
  </si>
  <si>
    <t xml:space="preserve">EMBOÇO, PARA RECEBIMENTO DE CERÂMICA, EM ARGAMASSA TRAÇO 1:2:8, PREPARO MECÂNICO COM BETONEIRA 400L, APLICADO MANUALMENTE EM FACES INTERNAS DE PAREDES DE AMBIENTES COM ÁREA </t>
  </si>
  <si>
    <t>REVESTIMENTO DE PAREDE COM CERÂMICA 10 X 10,  COM ARGAMASSA AC III E REJUNTE COM CIM BRANCO.</t>
  </si>
  <si>
    <t>RINCÃO LARG. 50CM</t>
  </si>
  <si>
    <t>FUNDAÇÃO/ INFRA E SUPERESTRUTURA</t>
  </si>
  <si>
    <t>APLICAÇÃO MANUAL DE FUNDO SELADOR ACRÍLICO EM PAREDES EXTERNAS DE CASA S. AF_06/2014</t>
  </si>
  <si>
    <t>APLICAÇÃO E LIXAMENTO DE MASSA LÁTEX EM PAREDES, DUAS DEMÃO-PARA PVA S. AF_06/2014</t>
  </si>
  <si>
    <t>APLICAÇÃO MANUAL DE PINTURA COM TINTA LÁTEX ACRÍLICA EM PAREDES EXTERNAS, DUAS DEMÃOS</t>
  </si>
  <si>
    <t>PINTURA ESMALTE BRILHANTE (2 DEMAOS) SOBRE SUPERFICIE METALICA, INCLUSIVE PROTECAO COM ZARCAO (1 DEMAO)-SOBRE PORTAS METÁLICAS E JANELAS</t>
  </si>
  <si>
    <t>73935/002</t>
  </si>
  <si>
    <t>VERGA 10X10CM EM CONCRETO PRÉ-MOLDADO FCK=20MPA (PREPARO COM BETONEIRA) AÇO CA60, BITOLA FINA, INCLUSIVE FORMAS TABUA 3A.</t>
  </si>
  <si>
    <t>72111</t>
  </si>
  <si>
    <t>C4469</t>
  </si>
  <si>
    <t>SEINFRA</t>
  </si>
  <si>
    <t>FORRO DE PVC - MODULO (618X1250)MM C/ PERFIL "T" EM AÇO - FORNECIMENTO E MONTAGEM</t>
  </si>
  <si>
    <t>74106/001</t>
  </si>
  <si>
    <t>IMPERMEABILIZACAO DE ESTRUTURAS ENTERRADAS, COM TINTA ASFALTICA, DUAS  DEMÃOS</t>
  </si>
  <si>
    <t>73907/003</t>
  </si>
  <si>
    <t>CONTRAPISO/LASTRO DE CONCRETO NAO-ESTRUTURAL, E=5CM, PREPARO COM BETONEIRA</t>
  </si>
  <si>
    <t>73872/001</t>
  </si>
  <si>
    <t>IMPERMEABILIZACAO COM PINTURA A BASE DE RESINA EPOXI ALCATRAO, UMA DEMAO</t>
  </si>
  <si>
    <t>3.2</t>
  </si>
  <si>
    <t>4.1</t>
  </si>
  <si>
    <t>6.1</t>
  </si>
  <si>
    <t>9.1</t>
  </si>
  <si>
    <t>9.2</t>
  </si>
  <si>
    <t>9.3</t>
  </si>
  <si>
    <t xml:space="preserve">ACABAMENTO DE BEIRAL </t>
  </si>
  <si>
    <t>Local: RUA MINISTRO MÁRIO MACHADO, QD. B, COHAB CRISTO REI - VÁRZEA GRANDE - MT CEP 78.110-000 TEL: (65) 3688-3870</t>
  </si>
  <si>
    <t>5.2</t>
  </si>
  <si>
    <t>5.3</t>
  </si>
  <si>
    <t>5.4</t>
  </si>
  <si>
    <t>5.5</t>
  </si>
  <si>
    <t>9.4</t>
  </si>
  <si>
    <t>FORMA DE MADEIRA PARA FUNDAÇÃO COM TÁBUA, 2 REAPROVEITAMENTOS</t>
  </si>
  <si>
    <t>IMPERMEABILIZACAO DE SUPERFICIE COM ARGAMASSA DE CIMENTO E AREIA (MEDIA), TRACO 1:3, COM ADITIVO IMPERMEABILIZANTE, E=2CM.</t>
  </si>
  <si>
    <t>3.3</t>
  </si>
  <si>
    <t>PÇ</t>
  </si>
  <si>
    <t>INTERRUPTOR DE 1 TECLAS SIMPLES</t>
  </si>
  <si>
    <t>INTERRUPTOR DE 2 TECLAS SIMPLES</t>
  </si>
  <si>
    <t>INTERRUPTOR DE 3 TECLAS SIMPLES</t>
  </si>
  <si>
    <t>INTERRUPTOR SIMPLES COM 1 TOMADA UNIVERSAL CONJUGADOS COM PLACA - FORNECIMENTO E INSTALACAO</t>
  </si>
  <si>
    <t>INTERRUPTOR SIMPLES 2 TECLAS COM TOMADA CONJUGADOS - FORNECIMENTO E INSTALACAO</t>
  </si>
  <si>
    <t>TOMADA UNIVERSAL 2P+T - 20A</t>
  </si>
  <si>
    <t>TOMADA UNIVERSAL 2P+T - 10A</t>
  </si>
  <si>
    <t>74130/005</t>
  </si>
  <si>
    <t>DISJUNTOR TRIPOLAR TERMOMAGNÉTICO - NORMA DIN 60A</t>
  </si>
  <si>
    <t>DISJUNTOR TRIPOLAR TERMOMAGNÉTICO - NORMA DIN 100A</t>
  </si>
  <si>
    <t>74130/006</t>
  </si>
  <si>
    <t>DISJUNTOR TRIPOLAR TERMOMAGNÉTICO - NORMA DIN 125A</t>
  </si>
  <si>
    <t>DISJUNTOR TRIPOLAR TERMOMAGNÉTICO - NORMA DIN 150A</t>
  </si>
  <si>
    <t>DISJUNTOR BIPOLAR TERMOMAGNÉTICO - NORMA DIN 15A</t>
  </si>
  <si>
    <t>DISJUNTOR BIPOLAR TERMOMAGNÉTICO - NORMA DIN 20A</t>
  </si>
  <si>
    <t>DISJUNTOR UNIPOLAR TERMOMAGNÉTICO - NORMA DIN 10A</t>
  </si>
  <si>
    <t>DISJUNTOR UNIPOLAR TERMOMAGNÉTICO - NORMA DIN 15A</t>
  </si>
  <si>
    <t>LUMINARIA COM LÂMPADA FLUORESCENTE COMPACTA 25W</t>
  </si>
  <si>
    <t>LUMINARIA COM LÂMPADA FLUORESCENTE COMPACTA 32W E-27</t>
  </si>
  <si>
    <t>LUMINARIA COM LÂMPADA FLUORESCENTE COMPACTA 46W</t>
  </si>
  <si>
    <t xml:space="preserve">REFLETOR RETANGULAR FECHADO PARA LAMPADA MISTA </t>
  </si>
  <si>
    <t>CAIXA DE PASSAGEM 60X60X70 FUNDO BRITA COM TAMPA</t>
  </si>
  <si>
    <t>74131/004</t>
  </si>
  <si>
    <t>QUADRO DE DISTRIBUICAO DE ENERGIA DE EMBUTIR, EM CHAPA METALICA, PARA 18 DISJUNTORES TERMOMAGNETICOS MONOPOLARES, COM BARRAMENTO TRIFASICO E NEUTRO, FORNECIMENTO E INSTALACAO</t>
  </si>
  <si>
    <t>74131/005</t>
  </si>
  <si>
    <t>QUADRO DE DISTRIBUICAO DE ENERGIA DE EMBUTIR, EM CHAPA METALICA, PARA 24 DISJUNTORES TERMOMAGNETICOS MONOPOLARES, COM BARRAMENTO TRIFASICO E NEUTRO, FORNECIMENTO E INSTALACAO</t>
  </si>
  <si>
    <t>CONCRETO NAO ESTRUTURAL, CONSUMO 150KG/M3, PREPARO COM BETONEIRA, SEM LANCAMENTO</t>
  </si>
  <si>
    <t>M3</t>
  </si>
  <si>
    <t>RASGO E ENCHIMENTO DE PAREDES</t>
  </si>
  <si>
    <t>ESCAVACAO MANUAL DE VALA EM SOLO DE 1A CATEGORIA (PROFUNDIDADE: ATE 1,5 M)</t>
  </si>
  <si>
    <t>CHUVEIRO ELETRICO COMUM CORPO PLASTICO TIPO DUCHA, FORNECIMENTO E INSTALACAO 4000W</t>
  </si>
  <si>
    <t xml:space="preserve">LUMINARIA PLAFONIER/PVC E-27 </t>
  </si>
  <si>
    <t>INSTALAÇÕES AGUA FRIA E ESGOTO</t>
  </si>
  <si>
    <t>ENGATE FLEXÍVEL EM PLÁSTICO BRANCO, 1/2" X 30CM</t>
  </si>
  <si>
    <t>pç</t>
  </si>
  <si>
    <t>Adapt sold. c/ flange livre p/ cx. d´água 110mm x 4"</t>
  </si>
  <si>
    <t xml:space="preserve">Adapt sold. c/ flange livre p/ cx. d´água 50mm x 1 1/2" </t>
  </si>
  <si>
    <t>Adapt sold. c/ flange livre p/ cx. d´água 60mm x 2"</t>
  </si>
  <si>
    <t xml:space="preserve">Adapt sold. c/ flange livre p/ cx. d´água 75mm x 2 1/2" </t>
  </si>
  <si>
    <t>C0017</t>
  </si>
  <si>
    <t>Adapt sold.curto c/bolsa-rosca p registro 110 mm - 4"</t>
  </si>
  <si>
    <t>Adapt sold.curto c/bolsa-rosca p registro 25 mm - 3/4"</t>
  </si>
  <si>
    <t>Adapt sold.curto c/bolsa-rosca p registro 32 mm - 1"</t>
  </si>
  <si>
    <t>Adapt sold.curto c/bolsa-rosca p registro 50 mm - 1.1/2"</t>
  </si>
  <si>
    <t>Adapt sold.curto c/bolsa-rosca p registro 75 mm - 2.1/2"</t>
  </si>
  <si>
    <t>Bóia de 25mm x 3/4"</t>
  </si>
  <si>
    <t>Bucha de redução sold. Curta 32mm - 25mm</t>
  </si>
  <si>
    <t>Bucha de redução sold. Curta 60mm - 50mm</t>
  </si>
  <si>
    <t>Bucha de redução sold. Curta 75mm-60mm</t>
  </si>
  <si>
    <t>Bucha de redução sold. Longa 50mm-25mm</t>
  </si>
  <si>
    <t>Bucha de redução sold. Longa 75mm-50mm</t>
  </si>
  <si>
    <t>Chuveiro elétrico comum tipo ducha</t>
  </si>
  <si>
    <t>Joelho 90º soldável 110 mm</t>
  </si>
  <si>
    <t>Joelho 90º soldável 25 mm</t>
  </si>
  <si>
    <t>Joelho 90º soldável 50 mm</t>
  </si>
  <si>
    <t>Joelho 90º soldável 60 mm</t>
  </si>
  <si>
    <t>Joelho 90º soldável 32 mm</t>
  </si>
  <si>
    <t>COMP490</t>
  </si>
  <si>
    <t>Joelho 90º soldável 75 mm</t>
  </si>
  <si>
    <t>Joelho 90º soldável com bucha de latão 25 mm- 3/4"</t>
  </si>
  <si>
    <t>Joelho de redução 90º soldável com bucha de latão 25 mm- 1/2"</t>
  </si>
  <si>
    <t>74234/001</t>
  </si>
  <si>
    <t>Registro bruto de gaveta industrial 4"</t>
  </si>
  <si>
    <t>Registro de gaveta bruto ABNT 2"</t>
  </si>
  <si>
    <t>Registro de gaveta bruto ABNT 3/4"</t>
  </si>
  <si>
    <t>Registro bruto de gaveta industrial 2.1/2"</t>
  </si>
  <si>
    <t>Registro de gaveta c/ canopla cromada 1.1/2"</t>
  </si>
  <si>
    <t>Registro de gaveta c/ canopla cromada 3/4"</t>
  </si>
  <si>
    <t>Registro de pressão c/ canopla cromada 3/4"</t>
  </si>
  <si>
    <t>Tê red.90 sold c/ bucha latão B central de 25mm-1/2"</t>
  </si>
  <si>
    <t>Tê sold c/ bucha latão bolsa central 20 mm- 1/2"</t>
  </si>
  <si>
    <t>Tê 90 soldável 25 mm</t>
  </si>
  <si>
    <t>Tê 90 soldável 50 mm</t>
  </si>
  <si>
    <t>Tê 90 soldável 60 mm</t>
  </si>
  <si>
    <t>Tê 90 soldável 110 mm</t>
  </si>
  <si>
    <t>Tê 90 soldável 75 mm</t>
  </si>
  <si>
    <t>Tê de redução 90 soldável 110 mm - 75 mm</t>
  </si>
  <si>
    <t>Tê de redução 90 soldável 32 mm - 25 mm</t>
  </si>
  <si>
    <t>Tê de redução 90 soldável 50 mm - 25 mm</t>
  </si>
  <si>
    <t>Tê de redução 90 soldável 75 mm - 50 mm</t>
  </si>
  <si>
    <t>Torneira de jardim 25mm x 3/4"</t>
  </si>
  <si>
    <t>Torneira de lavatório 25mm x 1/2"</t>
  </si>
  <si>
    <t>Torneira de Tanque de Lavar 25mm x 3/4"</t>
  </si>
  <si>
    <t>Torneira de Pia de Cozinha  25mm x 3/4"</t>
  </si>
  <si>
    <t>Tubo de descarga VDE. 38 mm</t>
  </si>
  <si>
    <t>Tubo de ligação  latão cromado c/ canopla p/ vaso  Sa. 38 mm</t>
  </si>
  <si>
    <t>Tubos soldável  110 mm</t>
  </si>
  <si>
    <t>Tubos soldável  25 mm</t>
  </si>
  <si>
    <t>Tubos soldável  32 mm</t>
  </si>
  <si>
    <t>Tubos soldável  50 mm</t>
  </si>
  <si>
    <t>Tubos soldável  60 mm</t>
  </si>
  <si>
    <t>Tubos soldável  75 mm</t>
  </si>
  <si>
    <t>Valvula de retenção de 3/4"- Docol</t>
  </si>
  <si>
    <t>Valvula de sucção de 1 1/2"- bronze-Docol</t>
  </si>
  <si>
    <t>Válvula de descarga baixa pressão 1.1/2"</t>
  </si>
  <si>
    <t>Válvula de descarga baixa pressão 1.1/2" - PNE</t>
  </si>
  <si>
    <t>COMP250</t>
  </si>
  <si>
    <t>Vaso Sanitário p/ Válvula de Descarga de 1 1/2", inclusive assento</t>
  </si>
  <si>
    <t>COMP260</t>
  </si>
  <si>
    <t>COTAÇÃO</t>
  </si>
  <si>
    <t xml:space="preserve">Vaso Sanitário p/ Válvula de Descarga de 1 1/2", inclusive assento - PNE </t>
  </si>
  <si>
    <t>CURVA PVC CURTA 90 GRAUS, 100 MM, PARA ESGOTO PREDIAL</t>
  </si>
  <si>
    <t>JOELHO PVC SOLD 45G PB P/ ESG PREDIAL DN 100MM</t>
  </si>
  <si>
    <t>JOELHO 90 GRAUS, PVC, SERIE NORMAL, ESGOTO PREDIAL, DN 75 MM</t>
  </si>
  <si>
    <t>JUNCAO SIMPLES PVC P/ ESG PREDIAL DN 100X75MM</t>
  </si>
  <si>
    <t>JUNCAO SIMPLES PVC P/ ESG PREDIAL DN 100X100MM</t>
  </si>
  <si>
    <t>JUNCAO SIMPLES PVC P/ ESG PREDIAL DN 75X75MM</t>
  </si>
  <si>
    <t>REDUCAO EXCENTRICA PVC P/ ESG PREDIAL DN 100 X 75MM</t>
  </si>
  <si>
    <t>REDUCAO EXCENTRICA PVC P/ ESG PREDIAL DN 75 X 50MM</t>
  </si>
  <si>
    <t>TE SANITARIO, PVC, DN 75 X 75 MM, SERIE NORMAL PARA ESGOTO PREDIAL</t>
  </si>
  <si>
    <t>73796/002</t>
  </si>
  <si>
    <t>Luva soldável e com rosca, pvc, soldável, dn 25mm x 3/4</t>
  </si>
  <si>
    <t>Conjunto moto bomba com potencia de 3/4 cv-marca tebmotoveg</t>
  </si>
  <si>
    <t>Valvula de sucção 1''</t>
  </si>
  <si>
    <t>Bucha de redução soldavel curto 110mm - 85mm</t>
  </si>
  <si>
    <t>Bucha de redução soldavel curto 60mm - 50mm</t>
  </si>
  <si>
    <t>Bucha de redução soldavel curto 75mm - 60mm</t>
  </si>
  <si>
    <t>Bucha de redução soldavel curto 85mm - 75mm</t>
  </si>
  <si>
    <t>Bucha de redução soldavel longa 50mm - 25mm</t>
  </si>
  <si>
    <t>Bucha de redução soldavel longa 60mm - 50mm</t>
  </si>
  <si>
    <t>Bucha de redução soldavel longa 75mm - 50mm</t>
  </si>
  <si>
    <t>Sifao plastico tipo copo para pia ou lavatorio, 1 x 1.1/2 "</t>
  </si>
  <si>
    <t>Valvula em plastico branco para tanque ou lavatorio 1 ", sem unho e sem ladrão</t>
  </si>
  <si>
    <t>Sifão flexivel p/ mitctorio 1.1/4"-2</t>
  </si>
  <si>
    <t>Joelho 90g c/ anel p/ esgoto secundário 40mm-1.1/2"</t>
  </si>
  <si>
    <t>Tubo rigido c/ ponta lisa 100mm-4"</t>
  </si>
  <si>
    <t>Tubo rigido c/ ponta lisa 40mm</t>
  </si>
  <si>
    <t>Tubo rigido c/ ponta lisa 75mm-3"</t>
  </si>
  <si>
    <t>Te 90º de redução soldavel 75mm - 60mm</t>
  </si>
  <si>
    <t>Te 90º de redução soldavel 85mm - 75mm</t>
  </si>
  <si>
    <t>Te soldavel com bucha de latão - bolsa central 25mm - 3/4''</t>
  </si>
  <si>
    <t>83397 + 68066 + 74130/010 + 72316 + 83484 + 72254</t>
  </si>
  <si>
    <t>CABO DE COBRE ISOLADO SINTENAX # 16MM² 1000V</t>
  </si>
  <si>
    <t>CABO DE COBRE ISOLADO SINTENAX # 35MM² 1000V</t>
  </si>
  <si>
    <t>CABO DE COBRE ISOLADO SINTENAX # 50MM² 1000V</t>
  </si>
  <si>
    <t>ENTRADA DE SERVIÇO TIPO T-6 COM POSTE DE CONCRETO DT 7/600, INCLUSO CAIXA DE MEDIÇÃO, DISJUNTOR TRIPOLAR 200A, ELETRODUTO GALVANIZADO 90MM-3METROS, 3 x HASTE 16X2400 E CABO DE COBRE NU 50MM²-10METROS.</t>
  </si>
  <si>
    <t>1.2</t>
  </si>
  <si>
    <t>COMP210</t>
  </si>
  <si>
    <t>FORNECIMENTO E COLOCAÇÃO DE PLACA DE AÇO INOX GRAVADA 70X50 cm</t>
  </si>
  <si>
    <t>INS510010</t>
  </si>
  <si>
    <t>PLACA DE AÇO INOX GRAVADA 70X50 cm</t>
  </si>
  <si>
    <t>COMP220</t>
  </si>
  <si>
    <t>00004783</t>
  </si>
  <si>
    <t>Pintor</t>
  </si>
  <si>
    <t>APLICAÇÃO MANUAL DE PINTURA COM TINTA LÁTEX ACRÍLICA EM PAREDES, DUAS DEMÃOS. AF_06/2014</t>
  </si>
  <si>
    <t>1.3</t>
  </si>
  <si>
    <t>73960/001</t>
  </si>
  <si>
    <t>LIGAÇÃO PROVISÓRIA DE ENERGIA ELÉTRICA EM CANTEIRO DE OBRA</t>
  </si>
  <si>
    <t>UNID</t>
  </si>
  <si>
    <t>1.4</t>
  </si>
  <si>
    <t>LIGAÇÃO PROVISÓRIA DE AGUA E ESGOTO EM CANTEIRO DE OBRA</t>
  </si>
  <si>
    <t>COMP200</t>
  </si>
  <si>
    <t xml:space="preserve">CEINFRA </t>
  </si>
  <si>
    <t>SINFRA 07/2007</t>
  </si>
  <si>
    <t>1 VASO</t>
  </si>
  <si>
    <t>NÃO TEM HIDROMETRO</t>
  </si>
  <si>
    <t>INS120</t>
  </si>
  <si>
    <t>73796/003</t>
  </si>
  <si>
    <t>73795/008</t>
  </si>
  <si>
    <t>INSTALAÇÕES ELÉTRICAS - ALTA TENSÃO 13,8 KV</t>
  </si>
  <si>
    <t>Instalações eletricas geral</t>
  </si>
  <si>
    <t>CFU3 - T - PR</t>
  </si>
  <si>
    <t/>
  </si>
  <si>
    <t>Poste de concreto dt 11/600</t>
  </si>
  <si>
    <t>Parafuso cabeça quadrada de 100mm</t>
  </si>
  <si>
    <t>Parafuso cabeça quadrada de 125mm</t>
  </si>
  <si>
    <t>Sapatilha</t>
  </si>
  <si>
    <t>Olha para parafuso</t>
  </si>
  <si>
    <t>Isolador de ancoragem tipo bastão polimero 15kv</t>
  </si>
  <si>
    <t>manilha sapatilha</t>
  </si>
  <si>
    <t>Gancho olhal</t>
  </si>
  <si>
    <t>Perfil u</t>
  </si>
  <si>
    <t>Fixador de perfil u</t>
  </si>
  <si>
    <t>Para Raio de distribuição 12kv - polimerico - 10 ka</t>
  </si>
  <si>
    <t>Cruzeta de concreto 250 dan retangular</t>
  </si>
  <si>
    <t>Chave fusivel tipo c - 15kv - 10 ka</t>
  </si>
  <si>
    <t>Mão francesa 619mm</t>
  </si>
  <si>
    <t>Suporte de transformador</t>
  </si>
  <si>
    <t>Arruela quadrada</t>
  </si>
  <si>
    <t>FIXAÇÃO</t>
  </si>
  <si>
    <t>Parafuso de cabeça quadrada de 200mm</t>
  </si>
  <si>
    <t>Parafuso de cabeça quadrada de 250mm</t>
  </si>
  <si>
    <t>Parafuso de cabeça quadrada de 300mm</t>
  </si>
  <si>
    <t>AMARRAÇÃO</t>
  </si>
  <si>
    <t>Alça preformado de estai p/ cabo de aço 9,5mm</t>
  </si>
  <si>
    <t>Grampo de ancoragem p/ cabo cobeto - 15kv - 185mm2</t>
  </si>
  <si>
    <t>CFU3</t>
  </si>
  <si>
    <t>Poste de concreto dt 11/300</t>
  </si>
  <si>
    <t>Manilha sapatilha</t>
  </si>
  <si>
    <t>Arruela espaçadora</t>
  </si>
  <si>
    <t>CLEA1</t>
  </si>
  <si>
    <t>Suporte L</t>
  </si>
  <si>
    <t>Estribo para suporte L</t>
  </si>
  <si>
    <t>Espaçador losangular  para cabo de aluminio - 15 kv</t>
  </si>
  <si>
    <t>Anel de amarração</t>
  </si>
  <si>
    <t>Braço anti-balanço - 15kv</t>
  </si>
  <si>
    <t>Isolador de pino polimerico</t>
  </si>
  <si>
    <t>sapatilha</t>
  </si>
  <si>
    <t>COMPLEMENTAR</t>
  </si>
  <si>
    <t>Cabo de aluminio - ca 35mm2, coberto com polimero reticulado  (xlpe) 15 kv</t>
  </si>
  <si>
    <t>Base concretada</t>
  </si>
  <si>
    <t>Caixa de passagem 80x80cm</t>
  </si>
  <si>
    <t>Caixa de aterramento 50x50cm</t>
  </si>
  <si>
    <t>Cabo de cobre isolado 0,6/1KV/70ºC - 95mm2</t>
  </si>
  <si>
    <t>Cabo de cobre nú  50mm2</t>
  </si>
  <si>
    <t>Terminal de pressão 50-70mm2</t>
  </si>
  <si>
    <t>74130/008</t>
  </si>
  <si>
    <t>poste de concreto dt 11/600</t>
  </si>
  <si>
    <t>00003356</t>
  </si>
  <si>
    <t>GUINCHO TIPO MUNCK CAP * 6T * MONTADO EM CAMINHAO CARROCERIA</t>
  </si>
  <si>
    <t>MONTADOR INDUSTRIAL</t>
  </si>
  <si>
    <t>POSTE DE CONCRETO DT 11/600</t>
  </si>
  <si>
    <t>parafuso cabeça quadrada de 100mm</t>
  </si>
  <si>
    <t>INS010</t>
  </si>
  <si>
    <t>parafuso cabeça quadrada de 125mm</t>
  </si>
  <si>
    <t>INS020</t>
  </si>
  <si>
    <t>00007581</t>
  </si>
  <si>
    <t>SAPATILHA EM ACO GALVANIZADO PARA CABOS</t>
  </si>
  <si>
    <t>olha para parafuso</t>
  </si>
  <si>
    <t>INS030</t>
  </si>
  <si>
    <t>isolador de ancoragem tipo bastão polimero 15kv</t>
  </si>
  <si>
    <t>INS040</t>
  </si>
  <si>
    <t>gancho olhal</t>
  </si>
  <si>
    <t>INS050</t>
  </si>
  <si>
    <t>perfil U</t>
  </si>
  <si>
    <t>INS060</t>
  </si>
  <si>
    <t>fixador de perfil u</t>
  </si>
  <si>
    <t>INS070</t>
  </si>
  <si>
    <t>para raio de distribuição 12kv - polimerico - 10 ka</t>
  </si>
  <si>
    <t>cruzeta de concreto 250 dan retangular</t>
  </si>
  <si>
    <t>INS080</t>
  </si>
  <si>
    <t>chave fusivel tipo c - 15kv - 10 ka</t>
  </si>
  <si>
    <t>INS090</t>
  </si>
  <si>
    <t>mão francesa 619mm</t>
  </si>
  <si>
    <t>INS100</t>
  </si>
  <si>
    <t>arruela quadrada</t>
  </si>
  <si>
    <t>INS110</t>
  </si>
  <si>
    <t>parafuso de cabeça quadrada de 200mm</t>
  </si>
  <si>
    <t>parafuso de cabeça quadrada de 250mm</t>
  </si>
  <si>
    <t>INS130</t>
  </si>
  <si>
    <t>parafuso de cabeça quadrada de 300mm</t>
  </si>
  <si>
    <t>INS140</t>
  </si>
  <si>
    <t>alça preformado de estai p/ cabo de aço 9,5mm</t>
  </si>
  <si>
    <t>grampo de ancoragem p/ cabo cobeto - 15kv - 185mm2</t>
  </si>
  <si>
    <t>INS160</t>
  </si>
  <si>
    <t>poste de concreto DT 11/300</t>
  </si>
  <si>
    <t>INS170</t>
  </si>
  <si>
    <t>POSTE DE CONCRETO DT 11/300</t>
  </si>
  <si>
    <t>parafuso de cabeça abaulada de 50mm</t>
  </si>
  <si>
    <t>INS180</t>
  </si>
  <si>
    <t>parafuso de cabeça abaulada de 100mm</t>
  </si>
  <si>
    <t>INS190</t>
  </si>
  <si>
    <t>arruela espaçadora</t>
  </si>
  <si>
    <t>suporte L</t>
  </si>
  <si>
    <t>INS210</t>
  </si>
  <si>
    <t>estribo para suporte L</t>
  </si>
  <si>
    <t>INS220</t>
  </si>
  <si>
    <t>espaçador losangular  para cabo de aluminio - 15 kv</t>
  </si>
  <si>
    <t>INS230</t>
  </si>
  <si>
    <t>anel de amarração</t>
  </si>
  <si>
    <t>INS240</t>
  </si>
  <si>
    <t>braço anti-balanço - 15kv</t>
  </si>
  <si>
    <t>INS250</t>
  </si>
  <si>
    <t>COMP350</t>
  </si>
  <si>
    <t>isolador de pino polimerico</t>
  </si>
  <si>
    <t>INS260</t>
  </si>
  <si>
    <t>INS270</t>
  </si>
  <si>
    <t>INS280</t>
  </si>
  <si>
    <t>arame de aço galvanizado 14 bwg</t>
  </si>
  <si>
    <t>INS290</t>
  </si>
  <si>
    <t>cabo de aluminio - CA 35mm2, coberto com polimero reticulado  (XLPE) 15 kv</t>
  </si>
  <si>
    <t>base concretada</t>
  </si>
  <si>
    <t>Caixa de medição externo com visor com disjuntor de 3x400A</t>
  </si>
  <si>
    <t>00013405</t>
  </si>
  <si>
    <t xml:space="preserve"> CAIXA P/ MEDICAO MONOF 30 X 33 X 15CM EM CHAPA 18 C/ VISOR/PORTA/CX MUFLA USO EXTERNO COR CINZA</t>
  </si>
  <si>
    <t>DISJUNTOR TERMOMAGNETICO TRIPOLAR EM CAIXA MOLDADA 300 A 400A 600V</t>
  </si>
  <si>
    <t>Mureta em alvenaria 1 vez dim. 1,20x2,00metros com cobertura de 5% inclinação</t>
  </si>
  <si>
    <t>ALVENARIA EM TIJOLO CERAMICO FURADO 9X19X19CM, 1 VEZ (ESPESSURA 19 CM) , ASSENTADO EM ARGAMASSA TRACO 1:4 (CIMENTO E AREIA MEDIA NAO PENEIRADA), PREPARO MANUAL, JUNTA1 CM</t>
  </si>
  <si>
    <t>chapisco aplicado tanto em pilares e vigas de concreto como em alvenaria de fachada com presença de vãos, com colher de pedreiro. argamassa
traço 1:3 com preparo em betoneira</t>
  </si>
  <si>
    <t>Emboço, para recebimento de cerâmica, em argamassa traço 1:2:8, preparo mecânico com betoneira 400l, aplicado manualmente em faces internas
de paredes de ambientes com área maior que 10m2, espessura de 20mm, com execução de taliscas.</t>
  </si>
  <si>
    <t>FORMA TABUA PARA CONCRETO EM FUNDACAO, C/ REAPROVEITAMENTO 2X. (LAJE DE COBERTURA)</t>
  </si>
  <si>
    <t>LASTRO DE CONCRETO, PREPARO MECANICO, INCLUSO ADITIVO IMPERMEABILIZANTE</t>
  </si>
  <si>
    <t xml:space="preserve">Eletroduto ferro galv ou zincado eletrolit pesado parede 2,25mm - 4"  </t>
  </si>
  <si>
    <t>00021132</t>
  </si>
  <si>
    <t>ELETRODUTO FERRO GALV OU ZINCADO ELETROLIT PESADO PAREDE 2,25MM - 4" NBR 13057</t>
  </si>
  <si>
    <t>Retirada de poste de concreto circular ou duplo T</t>
  </si>
  <si>
    <t>GUINCHO TIPO MUNCK CAP * 6T * MONTADO EM CAMINHAO CARROCERIA, OU EQUIV</t>
  </si>
  <si>
    <t>ENCARREGADO GERAL DE OBRAS</t>
  </si>
  <si>
    <t>3.0</t>
  </si>
  <si>
    <t>4.0</t>
  </si>
  <si>
    <t>5.0</t>
  </si>
  <si>
    <t>6.0</t>
  </si>
  <si>
    <t>7.0</t>
  </si>
  <si>
    <t>8.0</t>
  </si>
  <si>
    <t>9.0</t>
  </si>
  <si>
    <t>11.0</t>
  </si>
  <si>
    <t>12.0</t>
  </si>
  <si>
    <t>13.0</t>
  </si>
  <si>
    <t>LIMPEZA GERAL DA OBRA</t>
  </si>
  <si>
    <t>MÊS</t>
  </si>
  <si>
    <t>ELABORAÇÃO DE PCMAT CONFORME NR 18, POR PROFISSIONAL LEGALMENTE HABILITADO EM SEGURANÇA DO TRABALHO,  CONSIDERANDO A IMPLANTAÇÃO DAS SINALIZAÇÕES E PLACAS DE ADVERTÊNCIAS</t>
  </si>
  <si>
    <t>COMP640</t>
  </si>
  <si>
    <t>Administração Local da Obra</t>
  </si>
  <si>
    <t>mês</t>
  </si>
  <si>
    <t>TÉCNICO EM EDIFICAÇÕES (01) OU TÉCN.SEGURANÇA (01)-com leis sociais</t>
  </si>
  <si>
    <t>MOTORISTA PARA VEÍCULO LEVE (01)-com leis sociais</t>
  </si>
  <si>
    <t>COMP650</t>
  </si>
  <si>
    <t>TÉCNICO EM EDIFICAÇÕES (01) OU TÉCN.SEGURANÇA (01)</t>
  </si>
  <si>
    <t>MOTORISTA PARA VEÍCULO LEVE (01)</t>
  </si>
  <si>
    <t>AJUDANTE</t>
  </si>
  <si>
    <t xml:space="preserve">PEDREIRO </t>
  </si>
  <si>
    <t>CARPINTEIRO</t>
  </si>
  <si>
    <t>ARMADOR</t>
  </si>
  <si>
    <t>CAPACETE CLASSE A  COM ABA FRONTAL DE  PLASTICO RIGIDO</t>
  </si>
  <si>
    <t>UN</t>
  </si>
  <si>
    <t>LUVAS DE RASPA</t>
  </si>
  <si>
    <t>PAR</t>
  </si>
  <si>
    <t>ÓCULOS FENIX</t>
  </si>
  <si>
    <t>MÁSCARA RESPIRATÓRIA PARA POEIRAS</t>
  </si>
  <si>
    <t>PLACAS DE SINALIZAÇÃO</t>
  </si>
  <si>
    <t>PLACAS DE ADVERTÊNCIA</t>
  </si>
  <si>
    <t>CONE DE SINALIZAÇÃO 750MM DE BORRACHA -REFLETIVO NBR15071</t>
  </si>
  <si>
    <t>CAVALETE CUIDADO PISO MOLHADO</t>
  </si>
  <si>
    <t>BOTAS EM PVC ANTIDERRAPANTE</t>
  </si>
  <si>
    <t>CRONOGRAMA FÍSICO-FINANCEIRO</t>
  </si>
  <si>
    <t>Alça preformado de estai p/ cabo de aço 6,4mm</t>
  </si>
  <si>
    <t>CFU3-DCC2</t>
  </si>
  <si>
    <t>DCC2</t>
  </si>
  <si>
    <t>Pino curto para isolador de pino</t>
  </si>
  <si>
    <t>Parafuso de cabeça quadrada de 150mm</t>
  </si>
  <si>
    <t>Transformador 112,50 kva - 15kv, imerso em oleo mineral</t>
  </si>
  <si>
    <t>Disjuntor trifasico 3x300A</t>
  </si>
  <si>
    <t>Cabo de cobre isolado 0,6/1KV/70ºC - 185mm2</t>
  </si>
  <si>
    <t>Terminal de pressão 185mm2</t>
  </si>
  <si>
    <t>COMP225</t>
  </si>
  <si>
    <t>COMP227</t>
  </si>
  <si>
    <t>73933/002</t>
  </si>
  <si>
    <t>PORTA EM ALUMÍNIO DE ABRIR TIPO VENEZIANA COM GUARNIÇÃO, FIXAÇÃO COM PARAFUSOS - FORNECIMENTO E INSTALAÇÃO.</t>
  </si>
  <si>
    <t>JANELA DE CORRER EM ALUMINIO, COM QUATRO FOLHAS PARA VIDRO, DUAS FIXASE DUAS MOVEIS, INCLUSO GUARNICAO E VIDRO LISO INCOLOR</t>
  </si>
  <si>
    <t>COMP660</t>
  </si>
  <si>
    <t>BUCHA DE REDUÇÃO SOLDAVEL CURTO 60MM - 50MM</t>
  </si>
  <si>
    <t>00000818</t>
  </si>
  <si>
    <t>COMP670</t>
  </si>
  <si>
    <t>BUCHA DE REDUÇÃO SOLDAVEL CURTO 75MM - 60MM</t>
  </si>
  <si>
    <t>BUCHA DE REDUÇÃO SOLDAVEL CURTO 32MM - 25MM</t>
  </si>
  <si>
    <t>00000829</t>
  </si>
  <si>
    <t>COMP655</t>
  </si>
  <si>
    <t>Bucha de redução sold. Curta 75 mm - 50 mm</t>
  </si>
  <si>
    <t xml:space="preserve">00000821 </t>
  </si>
  <si>
    <t>CONJUNTO MOTO BOMBA COM POTENCIA DE 3/4 CV-Marca Tebmotoveg</t>
  </si>
  <si>
    <t>00000733</t>
  </si>
  <si>
    <t>COMP720</t>
  </si>
  <si>
    <t>JOELHO SOLDAVEL 110MM</t>
  </si>
  <si>
    <t>00003530</t>
  </si>
  <si>
    <t>COMP740</t>
  </si>
  <si>
    <t>TE 90º SOLDAVEL  110MM</t>
  </si>
  <si>
    <t>00007146</t>
  </si>
  <si>
    <t>COMP745</t>
  </si>
  <si>
    <t>TE 90º SOLDAVEL  75MM</t>
  </si>
  <si>
    <t>00007144</t>
  </si>
  <si>
    <t>COMP750</t>
  </si>
  <si>
    <t>TE 90º DE REDUÇÃO SOLDAVEL 110MM - 75MM</t>
  </si>
  <si>
    <t>INS620</t>
  </si>
  <si>
    <t xml:space="preserve">00007144 </t>
  </si>
  <si>
    <t>00007145</t>
  </si>
  <si>
    <t>INS610</t>
  </si>
  <si>
    <t>Sifão flexível p/ Mictório de 1 1/4"-2"</t>
  </si>
  <si>
    <t>INS600030</t>
  </si>
  <si>
    <t>INS600040</t>
  </si>
  <si>
    <t>COMP755</t>
  </si>
  <si>
    <t>COMP756</t>
  </si>
  <si>
    <t>COMP730</t>
  </si>
  <si>
    <t>TUBO DE PVC SOLDAVEL 110MM</t>
  </si>
  <si>
    <t>COMP780</t>
  </si>
  <si>
    <t>COMP790</t>
  </si>
  <si>
    <t>VASO SANITARIO SIFONADO LOUÇA BRANCA PADRAO POPULAR, COM CONJUNTO PARA FIXAÇAO PARA VASO SANITÁRIO COM PARAFUSO, ARRUELA E BUCHA - FORNECIMENTO E INSTALACAO</t>
  </si>
  <si>
    <t>00000377</t>
  </si>
  <si>
    <t>ASSENTO PARA VASO SANITARIO</t>
  </si>
  <si>
    <t>00036519</t>
  </si>
  <si>
    <t>BACIA SANITARIA (VASO) CONVENCIONAL PARA PCD COM FURO FRONTAL, DE LOUCA BRANCA, COM ASSENTO</t>
  </si>
  <si>
    <t>BUCHA DE REDUÇÃO SOLDAVEL CURTO 110MM - 85MM</t>
  </si>
  <si>
    <t>00000831</t>
  </si>
  <si>
    <t>COMP680</t>
  </si>
  <si>
    <t>BUCHA DE REDUÇÃO SOLDAVEL CURTO 85MM - 75MM</t>
  </si>
  <si>
    <t>COMP690</t>
  </si>
  <si>
    <t>BUCHA DE REDUÇÃO SOLDAVEL LONGA 50MM - 25MM</t>
  </si>
  <si>
    <t>COMP700</t>
  </si>
  <si>
    <t>BUCHA DE REDUÇÃO SOLDAVEL LONGA 60MM - 50MM</t>
  </si>
  <si>
    <t>00000822</t>
  </si>
  <si>
    <t>COMP710</t>
  </si>
  <si>
    <t>BUCHA DE REDUÇÃO SOLDAVEL LONGA 75MM - 50MM</t>
  </si>
  <si>
    <t>COMP345</t>
  </si>
  <si>
    <t>COMP355</t>
  </si>
  <si>
    <t>00006158</t>
  </si>
  <si>
    <t>COMP630</t>
  </si>
  <si>
    <t>Joelho 90 c/anel p/ esgoto secundário-40mm 1 1/2"</t>
  </si>
  <si>
    <t>COMP760</t>
  </si>
  <si>
    <t>TE 90º DE REDUÇÃO SOLDAVEL 75MM - 60MM</t>
  </si>
  <si>
    <t xml:space="preserve">TE 90º DE REDUÇÃO SOLDAVEL 75MM  </t>
  </si>
  <si>
    <t>BUCHA DE REDUÇÃO 75 - 60MM</t>
  </si>
  <si>
    <t>TE 90º DE REDUÇÃO SOLDAVEL 85MM - 75MM</t>
  </si>
  <si>
    <t xml:space="preserve">TE 90º DE REDUÇÃO SOLDAVEL 85MM </t>
  </si>
  <si>
    <t>BUCHA DE REDUÇÃO 85MM - 75MM</t>
  </si>
  <si>
    <t>COMP770</t>
  </si>
  <si>
    <t>Eltroduto corrugado 1.1/2 Pol</t>
  </si>
  <si>
    <t>INS360010</t>
  </si>
  <si>
    <t>ELETRODUTO FLEXIVEL 1.1/2 POL</t>
  </si>
  <si>
    <t>COMP085</t>
  </si>
  <si>
    <t>INS300020</t>
  </si>
  <si>
    <t>LÂMPADA FLUORESCENTE COMPACTA 25W</t>
  </si>
  <si>
    <t xml:space="preserve">00013329 </t>
  </si>
  <si>
    <t>SOQUETE DE PVC / TERMOPLASTICO BASE E27, COM RABICHO, PARA LAMPADAS</t>
  </si>
  <si>
    <t>LÂMPADA FLUORESCENTE COMPACTA 46W</t>
  </si>
  <si>
    <t>00013390</t>
  </si>
  <si>
    <t>REFLETOR REDONDO EM ALUMINIO ANODIZADO, CORPO EM ALUMINIO COM PINTURA EPOXI, PARA LAMPADA E-27, COM SUPORTE REDONDO E ALCA REGULAVEL PARA FIXACAO.</t>
  </si>
  <si>
    <t>LUMINARIA COM LÂMPADA FLUORESCENTE COMPACTA 32W</t>
  </si>
  <si>
    <t>LÂMPADA FLUORESCENTE COMPACTA 32W</t>
  </si>
  <si>
    <t>COMP055</t>
  </si>
  <si>
    <t>COMP075</t>
  </si>
  <si>
    <t xml:space="preserve">ARANDELA TIPO YLC-16/1 CASTIMETAL OU EQUIV, C/ LAMPADA COMPACTA DE 25W  </t>
  </si>
  <si>
    <t>COMP065</t>
  </si>
  <si>
    <t>LUMINARIA PLAFONIER SOBREPOR ARO/BASE METALICA C/ GLOBO ESFERICO VIDRO LEITOSO BOCA 10CM DIAM 20CM P/ 1 LAMP INCAND, INCL SOQUETE PORCELANA</t>
  </si>
  <si>
    <t>TOMADA EMBUTIDA CHÃO 2P+T - 10A/250V</t>
  </si>
  <si>
    <t>00012145</t>
  </si>
  <si>
    <t>TOMADA DE PISO 2P UNIVERSAL 10A/250V C/ PLACA 4'' X 4'' EM TERMOPLASTICO ALTA RESISTENCIA, TIPO PIAL OU EQUIV</t>
  </si>
  <si>
    <t>00040336</t>
  </si>
  <si>
    <t>alça preformado de estai p/ cabo de aço 6,4mm</t>
  </si>
  <si>
    <t>INS265</t>
  </si>
  <si>
    <t>parafuso de cabeça quadrada de 150mm</t>
  </si>
  <si>
    <t>2.2</t>
  </si>
  <si>
    <t>10.1</t>
  </si>
  <si>
    <t>10.2</t>
  </si>
  <si>
    <t>10.3</t>
  </si>
  <si>
    <t>10.4</t>
  </si>
  <si>
    <t>10.5</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</si>
  <si>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</si>
  <si>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</si>
  <si>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</si>
  <si>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</si>
  <si>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</si>
  <si>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</si>
  <si>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</si>
  <si>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</si>
  <si>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</si>
  <si>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</si>
  <si>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</si>
  <si>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</si>
  <si>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</si>
  <si>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</si>
  <si>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</si>
  <si>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</si>
  <si>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</si>
  <si>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</si>
  <si>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</si>
  <si>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</si>
  <si>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</si>
  <si>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</si>
  <si>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</si>
  <si>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</si>
  <si>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</si>
  <si>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</si>
  <si>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</si>
  <si>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</si>
  <si>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</si>
  <si>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</si>
  <si>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</si>
  <si>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</si>
  <si>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</si>
  <si>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</si>
  <si>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</si>
  <si>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</si>
  <si>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</si>
  <si>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</si>
  <si>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</si>
  <si>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</si>
  <si>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</si>
  <si>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</si>
  <si>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</si>
  <si>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12.1</t>
  </si>
  <si>
    <t>12.2</t>
  </si>
  <si>
    <t>12.3</t>
  </si>
  <si>
    <t>12.4</t>
  </si>
  <si>
    <t>12.5</t>
  </si>
  <si>
    <t>12.6</t>
  </si>
  <si>
    <t>12.7</t>
  </si>
  <si>
    <t>12.8</t>
  </si>
  <si>
    <t>12.9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</si>
  <si>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</si>
  <si>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</si>
  <si>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</si>
  <si>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</si>
  <si>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</si>
  <si>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</si>
  <si>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</si>
  <si>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</si>
  <si>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</si>
  <si>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</si>
  <si>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</si>
  <si>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</si>
  <si>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</si>
  <si>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</si>
  <si>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</si>
  <si>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</si>
  <si>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</si>
  <si>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</si>
  <si>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</si>
  <si>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</si>
  <si>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</si>
  <si>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</si>
  <si>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</si>
  <si>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FITA ISOLANTE  20M</t>
  </si>
  <si>
    <t>COMP078</t>
  </si>
  <si>
    <t>COMP800</t>
  </si>
  <si>
    <t>COMP810</t>
  </si>
  <si>
    <t>COMP820</t>
  </si>
  <si>
    <t>COMP830</t>
  </si>
  <si>
    <t>COMP840</t>
  </si>
  <si>
    <t>COMP850</t>
  </si>
  <si>
    <t>COMP860</t>
  </si>
  <si>
    <t>COMP870</t>
  </si>
  <si>
    <t>COMP880</t>
  </si>
  <si>
    <t>COMP890</t>
  </si>
  <si>
    <t>COMP900</t>
  </si>
  <si>
    <t>COMP910</t>
  </si>
  <si>
    <t>COMP920</t>
  </si>
  <si>
    <t>COMP930</t>
  </si>
  <si>
    <t>COMP940</t>
  </si>
  <si>
    <t>COMP950</t>
  </si>
  <si>
    <t>COMP960</t>
  </si>
  <si>
    <t>COMP970</t>
  </si>
  <si>
    <t>COMP980</t>
  </si>
  <si>
    <t>COMP1000</t>
  </si>
  <si>
    <t>COMP1010</t>
  </si>
  <si>
    <t>COMP1020</t>
  </si>
  <si>
    <t>COMP1030</t>
  </si>
  <si>
    <t>COMP1040</t>
  </si>
  <si>
    <t>COMP1050</t>
  </si>
  <si>
    <t>COMP1060</t>
  </si>
  <si>
    <t>COMP1070</t>
  </si>
  <si>
    <t>COMP1080</t>
  </si>
  <si>
    <t>COMP1090</t>
  </si>
  <si>
    <t>COMP1100</t>
  </si>
  <si>
    <t>COMP1110</t>
  </si>
  <si>
    <t>COMP1120</t>
  </si>
  <si>
    <t>COMP1130</t>
  </si>
  <si>
    <t>COMP1140</t>
  </si>
  <si>
    <t>COMP1150</t>
  </si>
  <si>
    <t>COMP1160</t>
  </si>
  <si>
    <t>COMP1170</t>
  </si>
  <si>
    <t>COMP1180</t>
  </si>
  <si>
    <t>COMP1190</t>
  </si>
  <si>
    <t>COMP1200</t>
  </si>
  <si>
    <t>COMP1210</t>
  </si>
  <si>
    <t>COMP1220</t>
  </si>
  <si>
    <t>COMP1230</t>
  </si>
  <si>
    <t>COMP1240</t>
  </si>
  <si>
    <t>COMP1250</t>
  </si>
  <si>
    <t>13.1</t>
  </si>
  <si>
    <t>DISJUNTOR TRIPOLAR TERMOMAGNÉTICO - NORMA DIN 300A</t>
  </si>
  <si>
    <t>73857/002</t>
  </si>
  <si>
    <t>MEIO-FIO COM SARJETA, EXECUTADO C/EXTRUSORA (SARJETA 30X8CM) MEIO-FIO 15X10CM X H=23CM), INCLUI ESC.E ACERTO FAIXA 0,45M</t>
  </si>
  <si>
    <t>DEMOLICAO DE TELHAS CERAMICAS OU DE VIDRO</t>
  </si>
  <si>
    <t>RETIRADA DE FORRO DE MADEIRA EM TABUAS</t>
  </si>
  <si>
    <t>REMOCAO DE FIACAO ELETRICA</t>
  </si>
  <si>
    <t>RETIRADA DE ESTRUTURA DE MADEIRA COM TESOURAS PARA TELHAS CERAMICAS OU DE VIDRO</t>
  </si>
  <si>
    <t xml:space="preserve">DEMOLICAO DE PISO </t>
  </si>
  <si>
    <t>CARGA MANUAL DE ENTULHO EM CAMINHAO BASCULANTE 6 M3</t>
  </si>
  <si>
    <t>RETIRADA DE ESQUADRIAS</t>
  </si>
  <si>
    <t xml:space="preserve">RETIRADA DE LOUÇAS </t>
  </si>
  <si>
    <t>73801/001</t>
  </si>
  <si>
    <t>2.6</t>
  </si>
  <si>
    <t>2.7</t>
  </si>
  <si>
    <t>2.8</t>
  </si>
  <si>
    <t>2.9</t>
  </si>
  <si>
    <t>2.10</t>
  </si>
  <si>
    <t>3.4</t>
  </si>
  <si>
    <t>3.5</t>
  </si>
  <si>
    <t>3.6</t>
  </si>
  <si>
    <t>3.7</t>
  </si>
  <si>
    <t>3.8</t>
  </si>
  <si>
    <t>4.2</t>
  </si>
  <si>
    <t>4.3</t>
  </si>
  <si>
    <t>7.4</t>
  </si>
  <si>
    <t>7.5</t>
  </si>
  <si>
    <t>7.6</t>
  </si>
  <si>
    <t>11.44</t>
  </si>
  <si>
    <t>11.45</t>
  </si>
  <si>
    <t>11.46</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</si>
  <si>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</si>
  <si>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</si>
  <si>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</si>
  <si>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</si>
  <si>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</si>
  <si>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</si>
  <si>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</si>
  <si>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</si>
  <si>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</si>
  <si>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</si>
  <si>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</si>
  <si>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</si>
  <si>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</si>
  <si>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</si>
  <si>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</si>
  <si>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</si>
  <si>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</si>
  <si>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</si>
  <si>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</si>
  <si>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</si>
  <si>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</si>
  <si>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</si>
  <si>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</si>
  <si>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</si>
  <si>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</si>
  <si>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</si>
  <si>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</si>
  <si>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</si>
  <si>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</si>
  <si>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</si>
  <si>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</si>
  <si>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</si>
  <si>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</si>
  <si>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</si>
  <si>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</si>
  <si>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</si>
  <si>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</si>
  <si>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</si>
  <si>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</si>
  <si>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</si>
  <si>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</si>
  <si>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</si>
  <si>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</si>
  <si>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</si>
  <si>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</si>
  <si>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</si>
  <si>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</si>
  <si>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</si>
  <si>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</si>
  <si>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</si>
  <si>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</si>
  <si>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13.2</t>
  </si>
  <si>
    <t>13.3</t>
  </si>
  <si>
    <t>13.4</t>
  </si>
  <si>
    <t>13.5</t>
  </si>
  <si>
    <t>13.6</t>
  </si>
  <si>
    <t>13.7</t>
  </si>
  <si>
    <t>13.8</t>
  </si>
  <si>
    <t>13.9</t>
  </si>
  <si>
    <t>13.10</t>
  </si>
  <si>
    <t>13.11</t>
  </si>
  <si>
    <t>13.12</t>
  </si>
  <si>
    <t>13.13</t>
  </si>
  <si>
    <t>13.14</t>
  </si>
  <si>
    <t>13.15</t>
  </si>
  <si>
    <t>13.16</t>
  </si>
  <si>
    <t>13.17</t>
  </si>
  <si>
    <t>13.18</t>
  </si>
  <si>
    <t>13.19</t>
  </si>
  <si>
    <t>13.20</t>
  </si>
  <si>
    <t>13.21</t>
  </si>
  <si>
    <t>13.23</t>
  </si>
  <si>
    <t>13.24</t>
  </si>
  <si>
    <t>13.25</t>
  </si>
  <si>
    <t>13.26</t>
  </si>
  <si>
    <t>13.27</t>
  </si>
  <si>
    <t>13.28</t>
  </si>
  <si>
    <t>13.29</t>
  </si>
  <si>
    <t>13.30</t>
  </si>
  <si>
    <t>13.31</t>
  </si>
  <si>
    <t>13.32</t>
  </si>
  <si>
    <t>13.33</t>
  </si>
  <si>
    <t>13.34</t>
  </si>
  <si>
    <t>13.35</t>
  </si>
  <si>
    <t>14.1</t>
  </si>
  <si>
    <t>URBANIZAÇÃO</t>
  </si>
  <si>
    <t>Ixoria</t>
  </si>
  <si>
    <t>Palmeira delocuba (porte grande)</t>
  </si>
  <si>
    <t>Buxinhos plantado em vaso (tam. médio)</t>
  </si>
  <si>
    <t>Dracena arborea plantada em vaso grande</t>
  </si>
  <si>
    <t>Hemigrafis roxo</t>
  </si>
  <si>
    <t>Rafia porte grande</t>
  </si>
  <si>
    <t>Maranta bicolor</t>
  </si>
  <si>
    <t>Moreia</t>
  </si>
  <si>
    <t>Confecção e Instalação de Letras Caixa de aço galvanizado com 4 letras com altura de 40 cm e 15 letras 20 cm.</t>
  </si>
  <si>
    <t>COMP550</t>
  </si>
  <si>
    <t>Espalhamento de brita N1</t>
  </si>
  <si>
    <t>COMP530</t>
  </si>
  <si>
    <t>COMP540</t>
  </si>
  <si>
    <t>Confecção e Instalação de Brasão da Prefeitura de Várzea Grande em relevo em aço galvanizado com altura de 30cm.</t>
  </si>
  <si>
    <t xml:space="preserve">Fornecimento e Colocação de Placa de aço inox gravada 70x50 cm  </t>
  </si>
  <si>
    <t>Urbanização Externa</t>
  </si>
  <si>
    <t>Fornecimento e plantio de palmeira delocuba (porte grande), inclu. Terra preta e adulbo</t>
  </si>
  <si>
    <t>14.2</t>
  </si>
  <si>
    <t>14.3</t>
  </si>
  <si>
    <t>14.4</t>
  </si>
  <si>
    <t>14.5</t>
  </si>
  <si>
    <t>14.6</t>
  </si>
  <si>
    <t>14.7</t>
  </si>
  <si>
    <t>14.8</t>
  </si>
  <si>
    <t>14.9</t>
  </si>
  <si>
    <t>14.11</t>
  </si>
  <si>
    <t>00025964</t>
  </si>
  <si>
    <t>JARDINEIRO</t>
  </si>
  <si>
    <t>INS510</t>
  </si>
  <si>
    <t>00000159</t>
  </si>
  <si>
    <t>ADUBO BOVINO</t>
  </si>
  <si>
    <t>00007253</t>
  </si>
  <si>
    <t>TERRA VEGETAL</t>
  </si>
  <si>
    <t>00025951</t>
  </si>
  <si>
    <t>FERTILIZANTE NPK - 10:10:10</t>
  </si>
  <si>
    <t>00025963</t>
  </si>
  <si>
    <t>CALCARIO DOLOMITICO A (POSTO PEDREIRA/FORNECEDOR, SEM FRETE)</t>
  </si>
  <si>
    <t>INS520</t>
  </si>
  <si>
    <t>00000370</t>
  </si>
  <si>
    <t>AREIA MEDIA - POSTO JAZIDA/FORNECEDOR (SEM FRETE)</t>
  </si>
  <si>
    <t>INS530</t>
  </si>
  <si>
    <t>INS540</t>
  </si>
  <si>
    <t>INS550</t>
  </si>
  <si>
    <t>INS560</t>
  </si>
  <si>
    <t>INS570</t>
  </si>
  <si>
    <t>INS580</t>
  </si>
  <si>
    <t>INS590</t>
  </si>
  <si>
    <t>INS600</t>
  </si>
  <si>
    <t>Confecção e Instalação de Letras Caixa de aço galvanizado com 4 letras com altura de 40 cm e 19 letras 20 cm.</t>
  </si>
  <si>
    <t xml:space="preserve">Placa de inauguração em alumio </t>
  </si>
  <si>
    <t>m2</t>
  </si>
  <si>
    <t>m3</t>
  </si>
  <si>
    <t>15.1</t>
  </si>
  <si>
    <t>15.2</t>
  </si>
  <si>
    <t>15.3</t>
  </si>
  <si>
    <t>Obra: REFORMA E AMPLIAÇÃO CMEI SÃO DOMINGOS SÁVIO</t>
  </si>
  <si>
    <r>
      <t xml:space="preserve">JANELA DE CORRER EM ALUMINIO, COM QUATRO FOLHAS PARA VIDRO, DUAS FIXAS E DUAS MOVEIS, INCLUSO GUARNICAO E VIDRO LISO INCOLOR </t>
    </r>
    <r>
      <rPr>
        <b/>
        <sz val="10"/>
        <rFont val="Arial"/>
        <family val="2"/>
      </rPr>
      <t>(TAMANHO 2,00X1,50X0,50 - SALA DE BRINQUEDOTECA)</t>
    </r>
  </si>
  <si>
    <t>DEMOLIÇÃO E RETIRADA</t>
  </si>
  <si>
    <t>14.0</t>
  </si>
  <si>
    <t>15.0</t>
  </si>
  <si>
    <t>16.0</t>
  </si>
  <si>
    <t>1.6</t>
  </si>
  <si>
    <t>ENGENHEIRO/ARQUITETO (01)-com leis sociais</t>
  </si>
  <si>
    <t>ENGENHEIRO/ARQUITETO (01)</t>
  </si>
  <si>
    <t>C1426</t>
  </si>
  <si>
    <t>EXTINTOR DE INCENDIO PORTATIL COM CARGA DE GAS CARBONICO CO2 DE 6 KG, CLASSE BC</t>
  </si>
  <si>
    <t>EXTINTOR DE INCENDIO PORTATIL COM CARGA DE PO QUIMICO SECO (PQS) DE 4 KG, CLASSE BC</t>
  </si>
  <si>
    <t xml:space="preserve">UN </t>
  </si>
  <si>
    <t>73775/002</t>
  </si>
  <si>
    <t xml:space="preserve">EXTINTOR DE INCENDIO PORTATIL COM CARGA DE AGUA PRESSURIZADA DE 10 L, CLASSE A UN </t>
  </si>
  <si>
    <t xml:space="preserve"> PLACA DE SINALIZACAO DE SEGURANCA CONTRA INCENDIO, FOTOLUMINESCENTE RETANGULAR, *13 X 26* CM, EM PVC *2* MM ANTI-CHAMAS (SIMBOLOS, CORES E PICTOGRAMAS CONFORME NBR 13434)</t>
  </si>
  <si>
    <t>PLACA DO EXTINTOR EM ACRÍLICO</t>
  </si>
  <si>
    <t>SINALIZACAO HORIZONTAL COM TINTA RETRORREFLETIVA A BASE DE RESINA ACRI</t>
  </si>
  <si>
    <t>EXTINTOR DE INCENDIO PORTATIL COM CARGA DE PO QUIMICO SECO (PQS) DE 6 KG, CLASSE BC</t>
  </si>
  <si>
    <t>HASTE COPERWELD 3/8" X 3,00M COM CONECTOR</t>
  </si>
  <si>
    <t xml:space="preserve">PARA-RAIO TP VALVULA 15KV/5KA - FORNECIMENTO E INSTALACAO </t>
  </si>
  <si>
    <t>73781/003</t>
  </si>
  <si>
    <t>ISOLADOR COM CHAPA DE ENCOSTO</t>
  </si>
  <si>
    <t>74051/002</t>
  </si>
  <si>
    <t xml:space="preserve">CAIXA INSPECAO, CONCRETO PRE MOLDADO, CIRCULAR, COM TAMPA, D = 40* </t>
  </si>
  <si>
    <t>ISOLADOR SIMPLES PARA MASTRO</t>
  </si>
  <si>
    <r>
      <t>M</t>
    </r>
    <r>
      <rPr>
        <sz val="10"/>
        <color indexed="8"/>
        <rFont val="Arial"/>
        <family val="2"/>
      </rPr>
      <t>³</t>
    </r>
  </si>
  <si>
    <t>SISTEMA DE PROTEÇÃO CONTRA INCÊNDIO</t>
  </si>
  <si>
    <t>16.1</t>
  </si>
  <si>
    <t>16.2</t>
  </si>
  <si>
    <t>16.3</t>
  </si>
  <si>
    <t>16.4</t>
  </si>
  <si>
    <t>16.5</t>
  </si>
  <si>
    <t>16.6</t>
  </si>
  <si>
    <t>17.1</t>
  </si>
  <si>
    <t>17.2</t>
  </si>
  <si>
    <t>17.3</t>
  </si>
  <si>
    <t>17.4</t>
  </si>
  <si>
    <t>17.5</t>
  </si>
  <si>
    <t>17.6</t>
  </si>
  <si>
    <t>17.7</t>
  </si>
  <si>
    <t>18.1</t>
  </si>
  <si>
    <t>18.2</t>
  </si>
  <si>
    <t>18.3</t>
  </si>
  <si>
    <t>18.4</t>
  </si>
  <si>
    <t>18.5</t>
  </si>
  <si>
    <t>18.6</t>
  </si>
  <si>
    <t>18.7</t>
  </si>
  <si>
    <t>19.1</t>
  </si>
  <si>
    <t>17.0</t>
  </si>
  <si>
    <t>18.0</t>
  </si>
  <si>
    <t>19.0</t>
  </si>
  <si>
    <t xml:space="preserve">ALVENARIA EM TIJOLO CERAMICO FURADO 9X19X19CM, 1 VEZ ASSENTADO EM ARGAMASSA TRAÇO 1:4 (CIMENTO E AREIA) E=  1 CM </t>
  </si>
  <si>
    <t>CHAPISCO RUSTICO TRACO 1:3 (CIMENTO E AREIA GROSSA), ESPESSURA 2CM, PREPARO MANUAL DA ARGAMASSA</t>
  </si>
  <si>
    <t>APLICAÇÃO DE FUNDO SELADOR ACRÍLICO EM PAREDES, UMA DEMÃO. AF_06/2014</t>
  </si>
  <si>
    <t>APLICAÇÃO MANUAL DE PINTURA COM TINTA LÁTEX PVA EM PAREDES, DUAS DEMÃOS. AF_06/2014</t>
  </si>
  <si>
    <t xml:space="preserve">PORTA DE FERRO QUADRICULADO PARA ABRIGO DE MEDIDORES E BOTIJÕES DE ABRIR COM GUARNIÇÕES </t>
  </si>
  <si>
    <t>ABRIGO DE GÁS COMBUSTÍVEL</t>
  </si>
  <si>
    <t>EXECUÇÃO DE ESCRITÓRIO EM CANTEIRO DE OBRA EM CHAPA DE MADEIRA COMPENSADA. AF_02/2016</t>
  </si>
  <si>
    <t>DEMOLICAO DE VERGAS, CINTAS E PILARETES DE CONCRETO</t>
  </si>
  <si>
    <t>2.11</t>
  </si>
  <si>
    <t>2.12</t>
  </si>
  <si>
    <t>DEMOLICAO DE REVESTIMENTO DE ARGAMASSA DE CAL E AREIA</t>
  </si>
  <si>
    <t>73802/001</t>
  </si>
  <si>
    <t>73801/002</t>
  </si>
  <si>
    <t>DEMOLICAO DE CAMADA DE ASSENTAMENTO/CONTRAPISO COM USO DE PONTEIRO, ESPESSURA ATE 4CM</t>
  </si>
  <si>
    <t>9.5</t>
  </si>
  <si>
    <t>9.6</t>
  </si>
  <si>
    <t>CHAPISCO APLICADO EM ALVENARIA (COM PRESENÇA DE VÃOS) E ESTRUTURAS DE CONCRETO DE FACHADA, COM COLHER DE PEDREIRO. ARGAMASSA TRAÇO 1:3 COM PREPARO EM BETONEIRA 400L. AF_06/2014</t>
  </si>
  <si>
    <t>10.6</t>
  </si>
  <si>
    <t>CABO DE COBRE FLEXÍVEL ISOLADO, 2,5 MM², ANTI-CHAMA 450/750 V, PARA CIRCUITOS TERMINAIS - FORNECIMENTO E INSTALAÇÃO. AF_12/2015</t>
  </si>
  <si>
    <t>CABO DE COBRE FLEXÍVEL ISOLADO, 4 MM², ANTI-CHAMA 450/750 V, PARA CIRCUITOS TERMINAIS - FORNECIMENTO E INSTALAÇÃO. AF_12/2015</t>
  </si>
  <si>
    <t>INSUMOS SINAPI   02/2016</t>
  </si>
  <si>
    <t>2.5</t>
  </si>
  <si>
    <t>11.47</t>
  </si>
  <si>
    <t>13.22</t>
  </si>
  <si>
    <t>13.36</t>
  </si>
  <si>
    <t>13.37</t>
  </si>
  <si>
    <t>13.38</t>
  </si>
  <si>
    <t>13.39</t>
  </si>
  <si>
    <t>13.40</t>
  </si>
  <si>
    <t>13.41</t>
  </si>
  <si>
    <t>13.42</t>
  </si>
  <si>
    <t>13.43</t>
  </si>
  <si>
    <t>INSUMOS SINAPI   08/2015</t>
  </si>
  <si>
    <t>Saco de casca de pinus (acabamento)</t>
  </si>
  <si>
    <t>COMP1400</t>
  </si>
  <si>
    <t>COMP1410</t>
  </si>
  <si>
    <t>COMP1420</t>
  </si>
  <si>
    <t>COMP1430</t>
  </si>
  <si>
    <t>COMP1440</t>
  </si>
  <si>
    <t>COMP1450</t>
  </si>
  <si>
    <t>COMP1470</t>
  </si>
  <si>
    <t>COMP1480</t>
  </si>
  <si>
    <t>COMP1490</t>
  </si>
  <si>
    <t>COMP1520</t>
  </si>
  <si>
    <t>COMP1500</t>
  </si>
  <si>
    <t>COMP1510</t>
  </si>
  <si>
    <t>COMP1530</t>
  </si>
  <si>
    <t>COMP1540</t>
  </si>
  <si>
    <t>COMP1550</t>
  </si>
  <si>
    <t xml:space="preserve">Ibisco colorido </t>
  </si>
  <si>
    <t>Ibisco Colorido</t>
  </si>
  <si>
    <t>1.5</t>
  </si>
  <si>
    <t>COMP 1551</t>
  </si>
  <si>
    <t>12077SE</t>
  </si>
  <si>
    <t>ESTRUTURA METALICA EM TESOURAS OU TRELIÇAS, VAO LIVRE DE 15M, FORNECIMENTO E MONTAGEM, NÃO SENDO CONSIDERADO OS FECHAMENTOS METALICOS, AS COLUNAS, OS SERVIÇOS GERAIS EM ALVENARIAS E CONCRETO, AS TELHAS DE COBERTURA E A PINTURA DE ACABAMENTO</t>
  </si>
  <si>
    <t>FORNECIMENTO DE PORTA DE ABRIR 0,80X2,10 , CORRUGADA N° 18 COM PUXADOR DIAM. 1'' E FECHADURA CILINDRICA DE EMBUTIR CONFOME DETALHE</t>
  </si>
  <si>
    <t>GRADE DE FERRO DE PROTEÇÃO (JANELA E GRADIL DE MURO DE ENTRADA)</t>
  </si>
  <si>
    <t>ESQUADRIAS (GRADIL E PORTÃO)</t>
  </si>
  <si>
    <t>10.7</t>
  </si>
  <si>
    <t>Palmeira ravenala (porte grande) plantada em vaso grande</t>
  </si>
  <si>
    <t>Palmeira ravenala (porte grande)</t>
  </si>
  <si>
    <t>Fornecimento e plantio de palmeira ravenala com 1,50m de altura, incl. terra preta e adubo</t>
  </si>
  <si>
    <t>Plantio de grama esmeralda em placas com terra vegetal</t>
  </si>
  <si>
    <t>DEMOLIÇÃO DE TELHA ONDULADA</t>
  </si>
  <si>
    <t>2.13</t>
  </si>
  <si>
    <t>JANELA DE ALUMINIO TIPO MAXIM AR, INCLUSO GUARNICÕES E VIDRO FANTASIA</t>
  </si>
  <si>
    <t>FORNECIMENTO E INSTALAÇAO DE PORTAO METÁLICO DE CHAPA LISA DE 4,00X2,10M E FORNECIMENTO E INSTALAÇAO DE PORTAO DE ACESSO METALICO LISA E GRADIL DE 1,00X2,1OM</t>
  </si>
  <si>
    <t xml:space="preserve">DEMOLIÇÃO DE ALVENARIA </t>
  </si>
  <si>
    <t>Montador</t>
  </si>
  <si>
    <t>MÃO DE OBRA C/ LEIS SOCIAIS</t>
  </si>
  <si>
    <t>COMP 1552</t>
  </si>
  <si>
    <t>COIFA EM AÇOINOX COM EXAUSTOR MANUAL COM DIÂMETRO DE 30CM EM FORMATO DE CHAPÉU CHINES COM LARGURA DE 1600MMx ALTURA 410MM</t>
  </si>
  <si>
    <t>DEMOLIÇÕES E RETIRADAS DOS BLOCOS ANTIGO E NOVO</t>
  </si>
  <si>
    <t>FUNDAÇÃO/ INFRA E SUPERESTRUTURA - AMPLIAÇÃO</t>
  </si>
  <si>
    <t>ALVENARIA - AMPLIAÇÃO</t>
  </si>
  <si>
    <t>FORRO - DOS BLOCOS ANTIGO/ NOVO/ AMPLIAÇÃO</t>
  </si>
  <si>
    <t>COBERTURA - DOS BLOCOS ANTIGO / NOVO / AMPLIAÇÃO</t>
  </si>
  <si>
    <t>PISO - BLOCO ANTIGO E  AMPLIAÇÃO</t>
  </si>
  <si>
    <t>REVESTIMENTO - DOS BLOCOS ANTIGO/ NOVO/ AMPLIAÇÃO</t>
  </si>
  <si>
    <t>PINTURA- DOS BLOCOS ANTIGO/ NOVO/ AMPLIAÇÃO</t>
  </si>
  <si>
    <t>INSTALAÇÕES HIDRAÚLICA - BLOCO ANTIGO E  AMPLIAÇÃO</t>
  </si>
  <si>
    <t>INSTALAÇÃO ELÉTRICA - DOS BLOCOS ANTIGO/ NOVO/ AMPLIAÇÃO</t>
  </si>
  <si>
    <t>15.4</t>
  </si>
  <si>
    <t>SERVIÇOS DIVERSOS</t>
  </si>
  <si>
    <t>74125/001</t>
  </si>
  <si>
    <t>Espelho plano 4mm</t>
  </si>
  <si>
    <t>COMP620</t>
  </si>
  <si>
    <t>Obra: REFORMA E AMPLIAÇÃO "CMEI SÃO DOMINGOS SÁVIO"</t>
  </si>
  <si>
    <t>14.10</t>
  </si>
  <si>
    <t>15.5</t>
  </si>
  <si>
    <t>73964/006</t>
  </si>
  <si>
    <t>REATERRO DE VALA COM COMPACTAÇÃO MANUAL</t>
  </si>
  <si>
    <t>COMP610</t>
  </si>
  <si>
    <t>m³ x km</t>
  </si>
  <si>
    <t>11.99</t>
  </si>
  <si>
    <t>11.100</t>
  </si>
  <si>
    <t>12.33</t>
  </si>
  <si>
    <t>12.34</t>
  </si>
  <si>
    <t>12.35</t>
  </si>
  <si>
    <t>12.36</t>
  </si>
  <si>
    <t>12.37</t>
  </si>
  <si>
    <t>12.38</t>
  </si>
  <si>
    <t>12.39</t>
  </si>
  <si>
    <t>12.40</t>
  </si>
  <si>
    <t>12.41</t>
  </si>
  <si>
    <t>12.42</t>
  </si>
  <si>
    <t>12.43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</si>
  <si>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</si>
  <si>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</si>
  <si>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</si>
  <si>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</si>
  <si>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</si>
  <si>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</si>
  <si>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</si>
  <si>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</si>
  <si>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</si>
  <si>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</si>
  <si>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</si>
  <si>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</si>
  <si>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</si>
  <si>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</si>
  <si>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</si>
  <si>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</si>
  <si>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</si>
  <si>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</si>
  <si>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</si>
  <si>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</si>
  <si>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</si>
  <si>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</si>
  <si>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</si>
  <si>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</si>
  <si>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</si>
  <si>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</si>
  <si>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</si>
  <si>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</si>
  <si>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</si>
  <si>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</si>
  <si>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</si>
  <si>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</si>
  <si>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</si>
  <si>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</si>
  <si>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</si>
  <si>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</si>
  <si>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</si>
  <si>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</si>
  <si>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</si>
  <si>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</si>
  <si>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18.8</t>
  </si>
  <si>
    <t>18.9</t>
  </si>
  <si>
    <t>CHP</t>
  </si>
  <si>
    <t>CIMENTO PORTLAND COMPOSTO CP II-32</t>
  </si>
  <si>
    <t>9.7</t>
  </si>
  <si>
    <t>79494/001</t>
  </si>
  <si>
    <t>PINTURA DE QUADRO ESCOLAR COM TINTA ESMALTE VERDE ACABAMENTO FOSCO SOBRE DUAS DEMÃOS SOBRE MASSA ACRÍLICA (MEDIDA 1,50X4,00)</t>
  </si>
  <si>
    <t>ESCAVACAO MANUAL DE VALAS EM TERRA COMPACTA, PROF. 2 M &lt; H &lt;= 3 M</t>
  </si>
  <si>
    <t>CONCRETO FCK = 20MPA, TRAÇO 1:2,7:3 (CIMENTO/ AREIA MÉDIA/ BRITA 1) PREPARO MECÂNICO COM BETONEIRA 600 L. AF_07/2016</t>
  </si>
  <si>
    <t>C0218</t>
  </si>
  <si>
    <t>ARMADURA CA-60 MÉDIA D= 6,4 A 9,5mm</t>
  </si>
  <si>
    <t>C0216</t>
  </si>
  <si>
    <t>ARMADURA CA-50A MÉDIA D= 6,3 A 10,0mm</t>
  </si>
  <si>
    <t>LASTRO DE CONCRETO, E=5CM, PREPARO MECÂNICO, INCLUSOS LANÇAMENTO E ADENSAMENTO</t>
  </si>
  <si>
    <t>FUES</t>
  </si>
  <si>
    <t>COMPOSICAO</t>
  </si>
  <si>
    <t>88239</t>
  </si>
  <si>
    <t>AJUDANTE DE CARPINTEIRO COM ENCARGOS COMPLEMENTARES</t>
  </si>
  <si>
    <t>88262</t>
  </si>
  <si>
    <t>CARPINTEIRO DE FORMAS COM ENCARGOS COMPLEMENTARES</t>
  </si>
  <si>
    <t>88309</t>
  </si>
  <si>
    <t>PEDREIRO COM ENCARGOS COMPLEMENTARES</t>
  </si>
  <si>
    <t>88316</t>
  </si>
  <si>
    <t>92915</t>
  </si>
  <si>
    <t>ARMAÇÃO DE FUNDAÇÕES E ESTRUTURAS DE CONCRETO ARMADO, EXCETO VIGAS, PILARES E LAJES (DE EDIFÍCIOS DE MÚLTIPLOS PAVIMENTOS, EDIFICAÇÃO TÉRREA OU SOBRADO), UTILIZANDO AÇO CA-60 DE 5.0 MM - MONTAGEM. AF_12/2015</t>
  </si>
  <si>
    <t>INSUMO</t>
  </si>
  <si>
    <t>5069</t>
  </si>
  <si>
    <t>PREGO POLIDO COM CABECA 17 X 27</t>
  </si>
  <si>
    <t>6189</t>
  </si>
  <si>
    <t>TABUA MADEIRA 2A QUALIDADE 2,5 X 30,0CM (1 X 12") NAO APARELHADA</t>
  </si>
  <si>
    <t>VALOR</t>
  </si>
  <si>
    <t>COMP6800</t>
  </si>
  <si>
    <t>C4583</t>
  </si>
  <si>
    <t>ESQV</t>
  </si>
  <si>
    <t>JANELA DE CORRER EM ALUMINIO, COM QUATRO FOLHAS PARA VIDRO, DUAS FIXAS E DUAS MOVEIS, INCLUSO GUARNICAO E VIDRO LISO INCOLOR</t>
  </si>
  <si>
    <t>M2</t>
  </si>
  <si>
    <t>88315</t>
  </si>
  <si>
    <t>SERRALHEIRO COM ENCARGOS COMPLEMENTARES</t>
  </si>
  <si>
    <t>88627</t>
  </si>
  <si>
    <t>ARGAMASSA TRAÇO 1:0,5:4,5 (CIMENTO, CAL E AREIA MÉDIA) PARA ASSENTAMENTO DE ALVENARIA, PREPARO MANUAL. AF_08/2014</t>
  </si>
  <si>
    <t>597</t>
  </si>
  <si>
    <t>JANELA DE CORRER EM ALUMÍNIO, SÉRIE 25,  SEM BANDEIRA, COM 4 FOLHAS PARA VIDRO, (DUAS FIXAS E DUAS MÓVEIS)  1,60 X 1,10 M (INCLUSO GUARNIÇÃO E VIDRO LISO INCOLOR)</t>
  </si>
  <si>
    <t>COMP6810</t>
  </si>
  <si>
    <t>JANELA DE ALUMINIO TIPO MAXIM AR, INCLUSO GUARNICOES E VIDRO FANTASIA</t>
  </si>
  <si>
    <t>367</t>
  </si>
  <si>
    <t>AREIA GROSSA - POSTO JAZIDA/FORNECEDOR (SEM FRETE)</t>
  </si>
  <si>
    <t>601</t>
  </si>
  <si>
    <t>JANELA ALUMINIO  MAXIM AR, SERIE 25,  90 X 110CM (INCLUSO GUARNIÇÃO E VIDRO FANTASIA)</t>
  </si>
  <si>
    <t>1379</t>
  </si>
  <si>
    <t>COMP 6820</t>
  </si>
  <si>
    <t>REVE</t>
  </si>
  <si>
    <t>87377</t>
  </si>
  <si>
    <t>ARGAMASSA TRAÇO 1:3 (CIMENTO E AREIA GROSSA) PARA CHAPISCO CONVENCIONAL, PREPARO MANUAL. AF_06/2014</t>
  </si>
  <si>
    <t>COMP6830</t>
  </si>
  <si>
    <t>C4627</t>
  </si>
  <si>
    <t>INHI</t>
  </si>
  <si>
    <t>ADAPTADOR PVC SOLDAVEL COM FLANGES LIVRES PARA CAIXA D'AGUA 110MMX4" - FORNECIMENTO E INSTALACAO</t>
  </si>
  <si>
    <t>88248</t>
  </si>
  <si>
    <t>AUXILIAR DE ENCANADOR OU BOMBEIRO HIDRÁULICO COM ENCARGOS COMPLEMENTARES</t>
  </si>
  <si>
    <t>88267</t>
  </si>
  <si>
    <t>ENCANADOR OU BOMBEIRO HIDRÁULICO COM ENCARGOS COMPLEMENTARES</t>
  </si>
  <si>
    <t>75</t>
  </si>
  <si>
    <t>ADAPTADOR PVC SOLDAVEL, COM FLANGES LIVRES, 110 MM X 4", PARA CAIXA D' AGUA</t>
  </si>
  <si>
    <t>122</t>
  </si>
  <si>
    <t>ADESIVO PLASTICO PARA PVC, FRASCO COM 850 GR</t>
  </si>
  <si>
    <t>3143</t>
  </si>
  <si>
    <t>FITA VEDA ROSCA EM ROLOS DE 18 MM X 25 M (L X C)</t>
  </si>
  <si>
    <t>20083</t>
  </si>
  <si>
    <t>SOLUCAO LIMPADORA PARA PVC, FRASCO COM 1000 CM3</t>
  </si>
  <si>
    <t>COMP6840</t>
  </si>
  <si>
    <t>ADAPTADOR PVC SOLDAVEL COM FLANGES E ANEL PARA CAIXA D'AGUA 50MMX1.1/2" - FORNECIMENTO E INSTALACAO</t>
  </si>
  <si>
    <t>99</t>
  </si>
  <si>
    <t>ADAPTADOR PVC SOLDAVEL, COM FLANGE E ANEL DE VEDACAO, 50 MM X 1 1/2", PARA CAIXA D'AGUA</t>
  </si>
  <si>
    <t>COMP6850</t>
  </si>
  <si>
    <t>ADAPTADOR PVC SOLDAVEL LONGO COM FLANGES LIVRES PARA CAIXA D'AGUA 60MMX2" - FORNECIMENTO E INSTALACAO</t>
  </si>
  <si>
    <t>81</t>
  </si>
  <si>
    <t>ADAPTADOR PVC SOLDAVEL, LONGO, COM FLANGE LIVRE,  60 MM X 2", PARA CAIXA D' AGUA</t>
  </si>
  <si>
    <t>COMP6860</t>
  </si>
  <si>
    <t>ADAPTADOR PVC SOLDAVEL COM FLANGES LIVRES PARA CAIXA D'AGUA 75MMX2.1/2" - FORNECIMENTO E INSTALACAO</t>
  </si>
  <si>
    <t>83</t>
  </si>
  <si>
    <t>ADAPTADOR PVC SOLDAVEL, COM FLANGES LIVRES, 75 MM X 2  1/2", PARA CAIXA D' AGUA</t>
  </si>
  <si>
    <t>COMP6870</t>
  </si>
  <si>
    <t>LUVA SOLDÁVEL E COM ROSCA, PVC, SOLDÁVEL, DN 25MM X 3/4", INSTALADO EM PRUMADA DE ÁGUA - FORNECIMENTO E INSTALAÇÃO. AF_12/2014_P</t>
  </si>
  <si>
    <t>3767</t>
  </si>
  <si>
    <t>LIXA EM FOLHA PARA PAREDE OU MADEIRA, NUMERO 120 (COR VERMELHA)</t>
  </si>
  <si>
    <t>3906</t>
  </si>
  <si>
    <t>LUVA SOLDAVEL COM ROSCA, PVC, 25 MM X 3/4", PARA AGUA FRIA PREDIAL</t>
  </si>
  <si>
    <t>COMP6880</t>
  </si>
  <si>
    <t>REGISTRO DE ESFERA, PVC, COM VOLANTE, VS, SOLDAVEL, DN 32 MM, COM CORPO DIVIDIDO</t>
  </si>
  <si>
    <t xml:space="preserve"> C1198 </t>
  </si>
  <si>
    <t>79517/001</t>
  </si>
  <si>
    <t>88830</t>
  </si>
  <si>
    <t>BETONEIRA CAPACIDADE NOMINAL DE 400 L, CAPACIDADE DE MISTURA 310 L, MOTOR ELÉTRICO TRIFÁSICO POTÊNCIA DE 2 HP, SEM CARREGADOR - CHP DIURNO. AF_10/2014</t>
  </si>
  <si>
    <t>370</t>
  </si>
  <si>
    <t>AREIA MEDIA - POSTO JAZIDA/FORNECEDOR (RETIRADO NA JAZIDA, SEM TRANSPORTE)</t>
  </si>
  <si>
    <t>4718</t>
  </si>
  <si>
    <t>PEDRA BRITADA N. 2 (19 A 38 MM) POSTO PEDREIRA/FORNECEDOR, SEM FRETE</t>
  </si>
  <si>
    <t>COMP6890</t>
  </si>
  <si>
    <t>DATA BASE: JULHO/ 2016</t>
  </si>
  <si>
    <t>Mictorio de louça branca e com descarga contínua completo</t>
  </si>
  <si>
    <t xml:space="preserve"> 73797/001 </t>
  </si>
  <si>
    <t>ELETRODUTO CORRUGADO 1 POL</t>
  </si>
  <si>
    <t>ELETRODUTO CORRUGADO 3/4 POL</t>
  </si>
  <si>
    <t>ELETRODUTO CORRUGADO 1.1/4 POL</t>
  </si>
  <si>
    <t>ELETRODUTO CORRUGADO 1.1/2 POL</t>
  </si>
  <si>
    <t>ELETRODUTO CORRUGADO 3 POL</t>
  </si>
  <si>
    <t>Olhal  para parafuso</t>
  </si>
  <si>
    <t>PARA RAIO</t>
  </si>
  <si>
    <t>CAIXA SIFONADA, PVC, DN 100 X 100 X 50 MM, FORNECIDA E INSTALADA EM RAMAIS DE ENCAMINHAMENTO DE ÁGUA PLUVIAL. AF_12/2014_P</t>
  </si>
  <si>
    <t>TE, PVC, SERIE NORMAL, ESGOTO PREDIAL, DN 50 X 50 MM, JUNTA ELÁSTICA, FORNECIDO E INSTALADO EM RAMAL DE DESCARGA OU RAMAL DE ESGOTO SANITÁRIO. AF_12/2014</t>
  </si>
  <si>
    <t>74217/002</t>
  </si>
  <si>
    <t>HIDROMETRO 5,00M3/H, D=3/4" - FORNECIMENTO E INSTALACAO</t>
  </si>
  <si>
    <t>Ud</t>
  </si>
  <si>
    <r>
      <t xml:space="preserve">FOSSA SÉPTICA  COM ADUELAS DE </t>
    </r>
    <r>
      <rPr>
        <sz val="11"/>
        <color indexed="57"/>
        <rFont val="Calibri"/>
        <family val="2"/>
      </rPr>
      <t>Ø</t>
    </r>
    <r>
      <rPr>
        <sz val="11"/>
        <color indexed="57"/>
        <rFont val="Arial"/>
        <family val="2"/>
      </rPr>
      <t xml:space="preserve"> 2,20 M X H=4,00M</t>
    </r>
  </si>
  <si>
    <t xml:space="preserve">  79517/002</t>
  </si>
  <si>
    <t>Escavação manual de valas até profundidade de 4,5m</t>
  </si>
  <si>
    <t>C0707</t>
  </si>
  <si>
    <t>CARGA MANUAL DE TERRA EM CAMINHÃO BASCULANTE</t>
  </si>
  <si>
    <t>C2987</t>
  </si>
  <si>
    <t>COMPLEMENTAÇÃO DE TRANSPORTE EM CAMINHÃO BASCULANTE</t>
  </si>
  <si>
    <t>REATERRO MANUAL DE VALAS COM COMPACTAÇÃO MECANIZADA</t>
  </si>
  <si>
    <t>Lastro De Concreto de 25 Mpa com espessura 10 cm-Preparo mecânico</t>
  </si>
  <si>
    <t>Fornecimento e Colocação das Aduelas de concreto pré-moldado de 220X100</t>
  </si>
  <si>
    <t>Fornecimento e Colocação das Aduelas de concreto pré-moldado de 220X50</t>
  </si>
  <si>
    <t xml:space="preserve">Fornecimento e Colocação da Tampa com visita para fossa séptica de 220X10 </t>
  </si>
  <si>
    <t>TAMPAO FOFO ARTICULADO, CLASSE B125 CARGA MAX 12,5 T, REDONDO TAMPA 600 MM, REDE PLUVIAL/ESGOTO, P = CHAMINE CX AREIA / POCO VISITA ASSENTADO COM ARG CIM/AREIA 1:4, FORNECIMENTO E ASSENTAMENTO</t>
  </si>
  <si>
    <t>FILTRO ANAERÓBICO COM ADUELAS DE Ø 2,20 M X H=3,00M</t>
  </si>
  <si>
    <t>ESCAVACAO MANUAL EM SOLO, PROF. MAIOR QUE 1,5M ATE 4,00 M</t>
  </si>
  <si>
    <t>Lastro De Concreto de 25 Mpa com espessura 10cm-Preparo mecânico</t>
  </si>
  <si>
    <t>Fornecimento e Colocação das Aduelas de concreto pré-moldado de 220X100 para filtro anaeróbio</t>
  </si>
  <si>
    <t xml:space="preserve">Fornecimento e Colocação das Aduelas com visita para filtro anaeróbico de 220X50 </t>
  </si>
  <si>
    <t xml:space="preserve">Fornecimento e Colocação da Tampa com visita para filtro anaerobico de 220X10 </t>
  </si>
  <si>
    <t xml:space="preserve">Fornecimento e Colocação de Fundo Falso para filtro anaerobico de 200X10 </t>
  </si>
  <si>
    <t xml:space="preserve">Fornecimento e Colocação de Pedra de Apoio de 20X30 para filtro anaeróbico </t>
  </si>
  <si>
    <t xml:space="preserve"> 74164/004 </t>
  </si>
  <si>
    <t xml:space="preserve">Fornecimento e Colocação de Brita n. 4 - para filtro anaeróbico </t>
  </si>
  <si>
    <t>FOSSA SÉPTICA  COM ADUELAS DE Ø 2,20 M X H=4,00M</t>
  </si>
  <si>
    <t>FORNECIMENTO E INSTALAÇÃO DE RESERVATÓRIO COLUNA CILÍNDRICA CAP.10.000 LTS, DIAM. 1.27 M, h=6 M DE COLUNA SECA, H = 10.00 M TOTAL, INCL. ESCADA TIPO MARINHEIRO, GUARDA CORPO PARTE EXTERNA, DEGRAUS NA PARTE INTERNA, INSERTS, CONEXÕES, AÇO USI SAC 300, PINTURA EPÓXI, EXCLUSO FUNDAÇÕES</t>
  </si>
  <si>
    <t>00003359</t>
  </si>
  <si>
    <t>Caminhão munck 8 ton</t>
  </si>
  <si>
    <t>Encarregado</t>
  </si>
  <si>
    <t>INS0010</t>
  </si>
  <si>
    <t>Ferro trabalhado Caixa Dágua  (mat + m.o + eq/inst+pintura e tratamentos) - não está incl frete</t>
  </si>
  <si>
    <t>COMP560</t>
  </si>
  <si>
    <t>BASE DE CONCRETO PARA FIXAÇÃO DE RESERVATORIO METÁLICO DE 10.000 LITROS DE ÁGUA.</t>
  </si>
  <si>
    <t>CONCRETO FCK=20MPA, VIRADO EM BETONEIRA, SEM LANCAMENTO</t>
  </si>
  <si>
    <t>74157/004</t>
  </si>
  <si>
    <t>LANCAMENTO/APLICACAO MANUAL DE CONCRETO EM FUNDACOES</t>
  </si>
  <si>
    <t xml:space="preserve"> ARMAÇÃO DE FUNDAÇÕES E ESTRUTURAS DE CONCRETO ARMADO, EXCETO VIGAS, PILARES E LAJES (DE EDIFÍCIOS DE MÚLTIPLOS PAVIMENTOS, EDIFICAÇÃO TÉRREA</t>
  </si>
  <si>
    <t>COMP570</t>
  </si>
  <si>
    <t>RESERVATORIO DE CONCRETO ARMADO DE 2,50 X 4,00 X 2,00 M, INCLUSO TAMPA E IMPERMEABILIZAÇÃO</t>
  </si>
  <si>
    <t>IMPERMEABILIZACAO DE SUPERFICIE COM MANTA ASFALTICA (COM POLIMEROS TIPO APP), E=4 MM</t>
  </si>
  <si>
    <t>PROTECAO MECANICA DE SUPERFICIE COM ARGAMASSA DE CIMENTO E AREIA, TRACO 1:3, E=2 CM</t>
  </si>
  <si>
    <t>74005/001</t>
  </si>
  <si>
    <t>COMPACTACAO MECANICA, SEM CONTROLE DO GC (C/COMPACTADOR PLACA 400 KG)</t>
  </si>
  <si>
    <t>11.101</t>
  </si>
  <si>
    <t>11.102</t>
  </si>
  <si>
    <t>11.103</t>
  </si>
  <si>
    <t>11.104</t>
  </si>
  <si>
    <t>COMP551</t>
  </si>
  <si>
    <t xml:space="preserve"> 73972/001 +  74157/004</t>
  </si>
  <si>
    <t xml:space="preserve"> 73972/001 + 74157/004</t>
  </si>
  <si>
    <t>13.84</t>
  </si>
  <si>
    <t>13.85</t>
  </si>
  <si>
    <t>13.86</t>
  </si>
  <si>
    <t>13.87</t>
  </si>
  <si>
    <t>13.88</t>
  </si>
  <si>
    <t>13.89</t>
  </si>
  <si>
    <t>13.90</t>
  </si>
  <si>
    <t>13.91</t>
  </si>
  <si>
    <t>13.92</t>
  </si>
  <si>
    <t>13.93</t>
  </si>
  <si>
    <t>13.94</t>
  </si>
  <si>
    <t>13.95</t>
  </si>
  <si>
    <t>13.96</t>
  </si>
  <si>
    <t>PLANILHA DE ORÇAMENTO COM BASE NOS PREÇOS SINAPI - JULHO 2016</t>
  </si>
  <si>
    <t>ENGENHEIRO ELETRICISTA  (01)-com leis sociais</t>
  </si>
  <si>
    <t>ADMINISTRAÇÃO LOCAL DA OBRA (CONSIDERANDO 01 ENG.º OU ARQUITETO/ 01 ENG.º ELETRICISTA/ 01 TÉCNICO DE SEGURANÇA/ 01 MOTORISTA PARA CARRO LEVE)</t>
  </si>
  <si>
    <t>73899/002</t>
  </si>
  <si>
    <t>ALVENARIA EM TIJOLO CERAMICO FURADO 9X19X19CM, 1/2 VEZ (ESPESSURA 9 CM), ASSENTADO EM ARGAMASSA TRACO 1:4 (CIMENTO E AREIA MEDIA NAO PENEIRADA), PREPARO MANUAL, JUNTA1 CM</t>
  </si>
  <si>
    <t>REMOÇÃO DE PINTURA PVA/ ACRILICA</t>
  </si>
  <si>
    <t>9.8</t>
  </si>
  <si>
    <t>CAIXA ESMALTADA 4X2"</t>
  </si>
  <si>
    <t>CAIXA DE PASSAGEM OCTOGONAL 4" X 4" DE PVC</t>
  </si>
  <si>
    <t>12.44</t>
  </si>
  <si>
    <t>12.45</t>
  </si>
  <si>
    <t>ELETRODUTO CORRUGADO 2.1/2 POL</t>
  </si>
  <si>
    <t>9.9</t>
  </si>
  <si>
    <t>APLICAÇÃO DE FUNDO SELADOR LÁTEX PVA EM PAREDES, UMA DEMÃO. AF_06/2014</t>
  </si>
  <si>
    <t>APLICAÇÃO MANUAL DE PINTURA COM TINTA LÁTEX PVA EM TETO, DUAS DEMÃOS.</t>
  </si>
  <si>
    <t>Barra de PNE 90cm-Deca</t>
  </si>
  <si>
    <t>COMP270</t>
  </si>
  <si>
    <t>Lavatório de louça suspensa incl. sifão flexivel - para PNE</t>
  </si>
  <si>
    <t>COMP280</t>
  </si>
  <si>
    <t>Bancada de pia de cozinha de granito polido largura 60cm esp. 2cm</t>
  </si>
  <si>
    <t>COMP310</t>
  </si>
  <si>
    <t>Confecção e instalação de cuba de granito 0,75x0,80x0,20m</t>
  </si>
  <si>
    <t>GRANITO AMENDOA POLIDO PARA BANCADA ESP = 2 CM</t>
  </si>
  <si>
    <t>SIFÃO DO TIPO GARRAFA/COPO EM PVC 1.1/4 X 1.1/2" - FORNECIMENTO E INSTALAÇÃO. AF_12/2013</t>
  </si>
  <si>
    <t>Cuba de louça 50x35 cm embutir com sifão flexivel e engate</t>
  </si>
  <si>
    <t>Tanque de mármore sintético suspenso e com capacidade para 22 litros,inclusive sifão flexível e válvula</t>
  </si>
  <si>
    <t>Abertura para encaixe de cuba ou lavatorio em bancada de marmore/ granito ou outro tipo de pedra natural - Bancada de lavatorio</t>
  </si>
  <si>
    <t>Abertura para encaixe de cuba ou lavatorio em bancada de marmore/ granito ou outro tipo de pedra natural - Bancada de pia de cozinha</t>
  </si>
  <si>
    <t>COMP320</t>
  </si>
  <si>
    <t>11.105</t>
  </si>
  <si>
    <t>11.106</t>
  </si>
  <si>
    <t>11.107</t>
  </si>
  <si>
    <t>11.108</t>
  </si>
  <si>
    <t>11.109</t>
  </si>
  <si>
    <t>11.110</t>
  </si>
  <si>
    <t>11.111</t>
  </si>
  <si>
    <t>73774/001</t>
  </si>
  <si>
    <t>DIVISORIA EM MARMORITE ESPESSURA 35MM, CHUMBAMENTO NO PISO E PAREDE COM ARGAMASSA DE CIMENTO E AREIA, POLIMENTO MANUAL, EXCLUSIVE FERRAGENS</t>
  </si>
  <si>
    <t>4.4</t>
  </si>
  <si>
    <t>74130/001</t>
  </si>
  <si>
    <t>74130/003</t>
  </si>
  <si>
    <t>CURVA DE PVC CURTA 90 GRAUS, SOLDAVEL, 40 MM, PARA ESGOTO PREDIAL</t>
  </si>
  <si>
    <t>JOELHO PVC SOLD 45G P/ ESGOTO PRED 40 MM</t>
  </si>
  <si>
    <t>JOELHO PVC SOLD 45G P/ ESGOTO PRED 75 MM</t>
  </si>
  <si>
    <t xml:space="preserve">ELETRODUTO DE PVC RIGIDO ROSCAVEL DN 60MM (2 1/2") INCL CONEXOES, FORN </t>
  </si>
  <si>
    <t>MASTRO SIMPLES DE FERRO GALVANIZADO P/ PARA-RAIOS H=3,00M INCLUINDO BASE - FORNECIMENTO E INSTALACAO</t>
  </si>
  <si>
    <t>CORDOALHA DE COBRE NU, INCLUSIVE ISOLADORES - 35,00 MM2 - FORNECIMENTO E INSTALACAO</t>
  </si>
  <si>
    <t xml:space="preserve">POSTE DE CONCRETO DUPLO T, 400 KG,H = 12 M (NBR 8451) </t>
  </si>
  <si>
    <t>Obra: REFORMA DO CENTRO COMUNITÁRIO DO 23 DE SETEMBRO</t>
  </si>
  <si>
    <t>Local: RUA .................................................... - BAIRRO 23 DE SETEMBRO - VÁRZEA GRANDE - MT</t>
  </si>
  <si>
    <t>DATA BASE: JANEIRO/ 2017</t>
  </si>
  <si>
    <t>COBERTURA COM TELHAS ONDULADAS DE 6MM</t>
  </si>
  <si>
    <t xml:space="preserve">COBERTURA </t>
  </si>
  <si>
    <t>ALVENARIA -PARA FECHAMENTO DE VÃO</t>
  </si>
  <si>
    <t xml:space="preserve">PISO </t>
  </si>
  <si>
    <t xml:space="preserve">FORRO </t>
  </si>
  <si>
    <t xml:space="preserve">REVESTIMENTO </t>
  </si>
  <si>
    <t>6.2</t>
  </si>
  <si>
    <t>6.3</t>
  </si>
  <si>
    <t>REMOÇÃO DE TINTA À BASE DE CAL</t>
  </si>
  <si>
    <t>8.4</t>
  </si>
  <si>
    <t>8.5</t>
  </si>
  <si>
    <t>INSTALAÇÕES HIDRAÚLICA  E SANITÁRIA</t>
  </si>
  <si>
    <t xml:space="preserve">INSTALAÇÃO ELÉTRICA </t>
  </si>
  <si>
    <t>PLANILHA DE ORÇAMENTO COM BASE NOS PREÇOS SINAPI - JANEIRO/2017</t>
  </si>
  <si>
    <t>BDI</t>
  </si>
  <si>
    <t>RECOLOCAÇÃO DE MADEIRAMENTO PARA  O TELHADO</t>
  </si>
  <si>
    <t xml:space="preserve"> 94207 </t>
  </si>
  <si>
    <t>DEMOLIÇÃO DE TELHA ONDULADA (DE TODO O CENTRO COMUNITÁRIO)</t>
  </si>
  <si>
    <t>RETIRADA DE ESTRUTURA DE MADEIRA COM TESOURAS PARA TELHAS ONDULADAS, NESTE CASO SERIA DE TODOS OS CAIBROS DE MADEIRA DO CENTRO COMUNITÁRIO</t>
  </si>
  <si>
    <t>REMOCAO DE TODA A FIACAO ELETRICA ATUAL (DE TODO O CENTRO COMUNITÁRIO) E RETIRADA DE QUADRO DE DISTRIBUIÇÃO ATUAL</t>
  </si>
  <si>
    <t>PLACA DE OBRA/ DEMOLIÇÕES E RETIRADAS GERAIS</t>
  </si>
  <si>
    <t>PLACA DE OBRA PADRÃO PMVG</t>
  </si>
  <si>
    <t>PINTURA  INTERNA E EXTERNA  - PAREDES</t>
  </si>
  <si>
    <t>FORRO DE PVC - MODULO (618X1250)MM C/ PERFIL "T" EM AÇO - FORNECIMENTO E MONTAGEM - (ONDE ERA A ANTIGA DESPENSA)</t>
  </si>
  <si>
    <t>REGULARIZAÇÃO DE CONTRAPISO/LASTRO DE CONCRETO NAO-ESTRUTURAL, E=2CM, PREPARO COM BETONEIRA-TRAÇO 1:4 (CIMENTO/AREIA)</t>
  </si>
  <si>
    <t>PISO (CALÇADA) EM CONCRETO 12 MPA TRAÇO 1:3:5  (CIMENTO/ AREIA/ BRITA) PREPARO MECANICO, ESPESSURA 7C, COM JUNTA DE DILATAÇÃO EM MADEIRA (CALÇADA FRONTAL E LATERAL DE ACESSIBILIDADE)</t>
  </si>
  <si>
    <t>1.1.1</t>
  </si>
  <si>
    <t>1.1.2</t>
  </si>
  <si>
    <t>1.1.3</t>
  </si>
  <si>
    <t>1.1.4</t>
  </si>
  <si>
    <t>1.1.5</t>
  </si>
  <si>
    <t>1.1.6</t>
  </si>
  <si>
    <t>1.1.7</t>
  </si>
  <si>
    <t>1.1.8</t>
  </si>
  <si>
    <t>1.1.9</t>
  </si>
  <si>
    <t>1.1.10</t>
  </si>
  <si>
    <t>1.1.11</t>
  </si>
  <si>
    <t>1.1.12</t>
  </si>
  <si>
    <t>1.1.13</t>
  </si>
  <si>
    <t>SUBTOTAL 1</t>
  </si>
  <si>
    <t>SUBTOTAL 2</t>
  </si>
  <si>
    <t>SUBTOTAL 3</t>
  </si>
  <si>
    <t>SUBTOTAL 4</t>
  </si>
  <si>
    <t>SUBTOTAL 5</t>
  </si>
  <si>
    <t>SUBTOTAL 6</t>
  </si>
  <si>
    <t>SERVIÇOS A SEREM EXECUTADOS</t>
  </si>
  <si>
    <t>ANTIGA BIBLIOTECA</t>
  </si>
  <si>
    <t>ANTIGA DESPENSA</t>
  </si>
  <si>
    <t>VAI SE TORNAR COZINHA</t>
  </si>
  <si>
    <t>VAI SE TORNAR SALA DE LEITURA</t>
  </si>
  <si>
    <t>ANTIGA COZINHA</t>
  </si>
  <si>
    <t>VAI SE TORNAR BIBLIOTECA</t>
  </si>
  <si>
    <r>
      <t>FORNECIMENTO DE</t>
    </r>
    <r>
      <rPr>
        <b/>
        <sz val="10"/>
        <rFont val="Arial"/>
        <family val="2"/>
      </rPr>
      <t xml:space="preserve"> PORTA DE ABRIR 0,80X2,10</t>
    </r>
    <r>
      <rPr>
        <sz val="10"/>
        <rFont val="Arial"/>
        <family val="2"/>
      </rPr>
      <t xml:space="preserve"> , EM CHAPA CORRUGADA N° 18 COM PUXADOR DIAM. 1'' E FECHADURA CILINDRICA DE EMBUTIR-(</t>
    </r>
    <r>
      <rPr>
        <b/>
        <sz val="10"/>
        <rFont val="Arial"/>
        <family val="2"/>
      </rPr>
      <t>NA ANTIGA BIBLIOTECA (1); NA ANTIGA DESPENSA (2); NA ANTIGA COZINHA (1))</t>
    </r>
  </si>
  <si>
    <t>REVESTIMENTO DE PAREDE COM CERÂMICA 35 X 35,  COM ARGAMASSA PRONTA  E REJUNTE COM CIM BRANCO (ONDE SERÁ A NOVA COZINHA; E ONDE SERÁ A NOVA BIBLIOTECA)</t>
  </si>
  <si>
    <t>WC MASCULINO</t>
  </si>
  <si>
    <t>WC FEMININO</t>
  </si>
  <si>
    <r>
      <rPr>
        <b/>
        <sz val="10"/>
        <rFont val="Arial"/>
        <family val="2"/>
      </rPr>
      <t>1-</t>
    </r>
    <r>
      <rPr>
        <sz val="10"/>
        <rFont val="Arial"/>
        <family val="2"/>
      </rPr>
      <t>RETIRADA DO VITRÔ DE 1,20X1,00M</t>
    </r>
  </si>
  <si>
    <r>
      <rPr>
        <b/>
        <sz val="10"/>
        <rFont val="Arial"/>
        <family val="2"/>
      </rPr>
      <t>2-</t>
    </r>
    <r>
      <rPr>
        <sz val="10"/>
        <rFont val="Arial"/>
        <family val="2"/>
      </rPr>
      <t>RETIRADA DA PORTA DE 0,70X2,10M</t>
    </r>
  </si>
  <si>
    <r>
      <rPr>
        <b/>
        <sz val="10"/>
        <rFont val="Arial"/>
        <family val="2"/>
      </rPr>
      <t>3-</t>
    </r>
    <r>
      <rPr>
        <sz val="10"/>
        <rFont val="Arial"/>
        <family val="2"/>
      </rPr>
      <t>FECHAR O VÃO DA PORTA DE 0,70X2,10M</t>
    </r>
  </si>
  <si>
    <r>
      <rPr>
        <b/>
        <sz val="10"/>
        <rFont val="Arial"/>
        <family val="2"/>
      </rPr>
      <t>4-</t>
    </r>
    <r>
      <rPr>
        <sz val="10"/>
        <rFont val="Arial"/>
        <family val="2"/>
      </rPr>
      <t>COLOCAR PORTA COMPLETA DE 0,80X2,10M</t>
    </r>
  </si>
  <si>
    <r>
      <rPr>
        <b/>
        <sz val="10"/>
        <rFont val="Arial"/>
        <family val="2"/>
      </rPr>
      <t>5-</t>
    </r>
    <r>
      <rPr>
        <sz val="10"/>
        <rFont val="Arial"/>
        <family val="2"/>
      </rPr>
      <t>APICOAMENTO DO PISO - 3,00X3,00M</t>
    </r>
  </si>
  <si>
    <r>
      <rPr>
        <b/>
        <sz val="10"/>
        <rFont val="Arial"/>
        <family val="2"/>
      </rPr>
      <t>6-</t>
    </r>
    <r>
      <rPr>
        <sz val="10"/>
        <rFont val="Arial"/>
        <family val="2"/>
      </rPr>
      <t>RETIRADA DO AZULEJO - 0,30X0,30M</t>
    </r>
  </si>
  <si>
    <r>
      <rPr>
        <b/>
        <sz val="10"/>
        <rFont val="Arial"/>
        <family val="2"/>
      </rPr>
      <t>7-</t>
    </r>
    <r>
      <rPr>
        <sz val="10"/>
        <rFont val="Arial"/>
        <family val="2"/>
      </rPr>
      <t>COLOCAR NOVO PISO, INCLUSIVE FAZER A REGULARIZAÇÃO - 3,00X3,00M</t>
    </r>
  </si>
  <si>
    <r>
      <rPr>
        <b/>
        <sz val="10"/>
        <rFont val="Arial"/>
        <family val="2"/>
      </rPr>
      <t>8-</t>
    </r>
    <r>
      <rPr>
        <sz val="10"/>
        <rFont val="Arial"/>
        <family val="2"/>
      </rPr>
      <t>COLOCAR NOVA JANELA DE 2,00X1,00M COM GRADE</t>
    </r>
  </si>
  <si>
    <r>
      <rPr>
        <b/>
        <sz val="10"/>
        <rFont val="Arial"/>
        <family val="2"/>
      </rPr>
      <t>1-</t>
    </r>
    <r>
      <rPr>
        <sz val="10"/>
        <rFont val="Arial"/>
        <family val="2"/>
      </rPr>
      <t>APICOAMENTO DO PISO - 3,00X4,00M</t>
    </r>
  </si>
  <si>
    <r>
      <rPr>
        <b/>
        <sz val="10"/>
        <rFont val="Arial"/>
        <family val="2"/>
      </rPr>
      <t>2-</t>
    </r>
    <r>
      <rPr>
        <sz val="10"/>
        <rFont val="Arial"/>
        <family val="2"/>
      </rPr>
      <t>RETIRADA DE FOLHA DE PORTA DE 0,80X2,10M</t>
    </r>
  </si>
  <si>
    <r>
      <rPr>
        <b/>
        <sz val="10"/>
        <rFont val="Arial"/>
        <family val="2"/>
      </rPr>
      <t>3-</t>
    </r>
    <r>
      <rPr>
        <sz val="10"/>
        <rFont val="Arial"/>
        <family val="2"/>
      </rPr>
      <t>RETIRADA DE VITRÔ DE 1,50X1,00M</t>
    </r>
  </si>
  <si>
    <r>
      <rPr>
        <b/>
        <sz val="10"/>
        <rFont val="Arial"/>
        <family val="2"/>
      </rPr>
      <t>4-</t>
    </r>
    <r>
      <rPr>
        <sz val="10"/>
        <rFont val="Arial"/>
        <family val="2"/>
      </rPr>
      <t>COLOCAR NOVO VITRÔ DE 1,50X1,00M</t>
    </r>
  </si>
  <si>
    <r>
      <rPr>
        <b/>
        <sz val="10"/>
        <rFont val="Arial"/>
        <family val="2"/>
      </rPr>
      <t>5-</t>
    </r>
    <r>
      <rPr>
        <sz val="10"/>
        <rFont val="Arial"/>
        <family val="2"/>
      </rPr>
      <t>RETIRADA DE FORRO DE PVC -  3,00X4,00M</t>
    </r>
  </si>
  <si>
    <r>
      <rPr>
        <b/>
        <sz val="10"/>
        <rFont val="Arial"/>
        <family val="2"/>
      </rPr>
      <t>6-</t>
    </r>
    <r>
      <rPr>
        <sz val="10"/>
        <rFont val="Arial"/>
        <family val="2"/>
      </rPr>
      <t>COLOCAR NOVO FORRO DE PVC -  3,00X4,00M</t>
    </r>
  </si>
  <si>
    <r>
      <rPr>
        <b/>
        <sz val="10"/>
        <rFont val="Arial"/>
        <family val="2"/>
      </rPr>
      <t>7-</t>
    </r>
    <r>
      <rPr>
        <sz val="10"/>
        <rFont val="Arial"/>
        <family val="2"/>
      </rPr>
      <t>COLOCAÇÃO DE DUAS PORTAS COMPLETAS DE 0,80X2,10M</t>
    </r>
  </si>
  <si>
    <r>
      <rPr>
        <b/>
        <sz val="10"/>
        <rFont val="Arial"/>
        <family val="2"/>
      </rPr>
      <t>8-</t>
    </r>
    <r>
      <rPr>
        <sz val="10"/>
        <rFont val="Arial"/>
        <family val="2"/>
      </rPr>
      <t>RETIRADA DE REBOCO - 1M²</t>
    </r>
  </si>
  <si>
    <r>
      <rPr>
        <b/>
        <sz val="10"/>
        <rFont val="Arial"/>
        <family val="2"/>
      </rPr>
      <t>9-</t>
    </r>
    <r>
      <rPr>
        <sz val="10"/>
        <rFont val="Arial"/>
        <family val="2"/>
      </rPr>
      <t>EXECUÇÃO DE NOVO REBOCO</t>
    </r>
  </si>
  <si>
    <r>
      <rPr>
        <b/>
        <sz val="10"/>
        <rFont val="Arial"/>
        <family val="2"/>
      </rPr>
      <t>10-</t>
    </r>
    <r>
      <rPr>
        <sz val="10"/>
        <rFont val="Arial"/>
        <family val="2"/>
      </rPr>
      <t>COLOCAR NOVO PISO, INCLUSIVE FAZER A REGULARIZAÇÃO - 3,00X4,00M</t>
    </r>
  </si>
  <si>
    <r>
      <rPr>
        <b/>
        <sz val="10"/>
        <rFont val="Arial"/>
        <family val="2"/>
      </rPr>
      <t>11-</t>
    </r>
    <r>
      <rPr>
        <sz val="10"/>
        <rFont val="Arial"/>
        <family val="2"/>
      </rPr>
      <t>PINTURA DAS PAREDES E ESQUADRIAS</t>
    </r>
  </si>
  <si>
    <r>
      <rPr>
        <b/>
        <sz val="10"/>
        <rFont val="Arial"/>
        <family val="2"/>
      </rPr>
      <t>1-</t>
    </r>
    <r>
      <rPr>
        <sz val="10"/>
        <rFont val="Arial"/>
        <family val="2"/>
      </rPr>
      <t>RETIRADA DO TANQUE-PIA</t>
    </r>
  </si>
  <si>
    <r>
      <rPr>
        <b/>
        <sz val="10"/>
        <rFont val="Arial"/>
        <family val="2"/>
      </rPr>
      <t>2-</t>
    </r>
    <r>
      <rPr>
        <sz val="10"/>
        <rFont val="Arial"/>
        <family val="2"/>
      </rPr>
      <t>RETIRADA DAS TORNEIRAS E SIFÕES</t>
    </r>
  </si>
  <si>
    <r>
      <rPr>
        <b/>
        <sz val="10"/>
        <rFont val="Arial"/>
        <family val="2"/>
      </rPr>
      <t>3-</t>
    </r>
    <r>
      <rPr>
        <sz val="10"/>
        <rFont val="Arial"/>
        <family val="2"/>
      </rPr>
      <t>FECHAR VÃO DE 1,60X1,20M</t>
    </r>
  </si>
  <si>
    <r>
      <rPr>
        <b/>
        <sz val="10"/>
        <rFont val="Arial"/>
        <family val="2"/>
      </rPr>
      <t>4-</t>
    </r>
    <r>
      <rPr>
        <sz val="10"/>
        <rFont val="Arial"/>
        <family val="2"/>
      </rPr>
      <t>CHAPISCAR E REBOCAR VÃO DE 1,60X1,20M</t>
    </r>
  </si>
  <si>
    <r>
      <rPr>
        <b/>
        <sz val="10"/>
        <rFont val="Arial"/>
        <family val="2"/>
      </rPr>
      <t>5-</t>
    </r>
    <r>
      <rPr>
        <sz val="10"/>
        <rFont val="Arial"/>
        <family val="2"/>
      </rPr>
      <t>COLOCAR PORTA COMPLETA DE 0,80X2,10M</t>
    </r>
  </si>
  <si>
    <r>
      <rPr>
        <b/>
        <sz val="10"/>
        <rFont val="Arial"/>
        <family val="2"/>
      </rPr>
      <t>6-</t>
    </r>
    <r>
      <rPr>
        <sz val="10"/>
        <rFont val="Arial"/>
        <family val="2"/>
      </rPr>
      <t>COLOCAR SOLEIRAS EM TODAS AS PORTAS</t>
    </r>
  </si>
  <si>
    <r>
      <rPr>
        <b/>
        <sz val="10"/>
        <rFont val="Arial"/>
        <family val="2"/>
      </rPr>
      <t>7-</t>
    </r>
    <r>
      <rPr>
        <sz val="10"/>
        <rFont val="Arial"/>
        <family val="2"/>
      </rPr>
      <t>COLOCAR AZULEJOS ONDE FOI FECHADO O VÃO DE 1,60X1,20M</t>
    </r>
  </si>
  <si>
    <r>
      <rPr>
        <b/>
        <sz val="10"/>
        <rFont val="Arial"/>
        <family val="2"/>
      </rPr>
      <t>8-</t>
    </r>
    <r>
      <rPr>
        <sz val="10"/>
        <rFont val="Arial"/>
        <family val="2"/>
      </rPr>
      <t>PINTURA DA NOVA PORTA</t>
    </r>
  </si>
  <si>
    <t>LOCAL: C.COMUNITÁRIO 23 DE SETEMBRO</t>
  </si>
  <si>
    <r>
      <rPr>
        <b/>
        <sz val="10"/>
        <rFont val="Arial"/>
        <family val="2"/>
      </rPr>
      <t>1-</t>
    </r>
    <r>
      <rPr>
        <sz val="10"/>
        <rFont val="Arial"/>
        <family val="2"/>
      </rPr>
      <t>RETIRADA DE FORRO DE PVC DE 2,00X2,00M</t>
    </r>
  </si>
  <si>
    <r>
      <rPr>
        <b/>
        <sz val="10"/>
        <rFont val="Arial"/>
        <family val="2"/>
      </rPr>
      <t>2-</t>
    </r>
    <r>
      <rPr>
        <sz val="10"/>
        <rFont val="Arial"/>
        <family val="2"/>
      </rPr>
      <t>COLOCAÇÃO DE NOVO FORRO DE PVC DE 2,00X2,00M</t>
    </r>
  </si>
  <si>
    <r>
      <rPr>
        <b/>
        <sz val="10"/>
        <rFont val="Arial"/>
        <family val="2"/>
      </rPr>
      <t>3-</t>
    </r>
    <r>
      <rPr>
        <sz val="10"/>
        <rFont val="Arial"/>
        <family val="2"/>
      </rPr>
      <t>FECHAR VÃO DE 1,00X0,40M</t>
    </r>
  </si>
  <si>
    <r>
      <rPr>
        <b/>
        <sz val="10"/>
        <rFont val="Arial"/>
        <family val="2"/>
      </rPr>
      <t>4-</t>
    </r>
    <r>
      <rPr>
        <sz val="10"/>
        <rFont val="Arial"/>
        <family val="2"/>
      </rPr>
      <t>CHAPISCAR E REBOCAR VÃO DE 1,00X0,40M</t>
    </r>
  </si>
  <si>
    <r>
      <rPr>
        <b/>
        <sz val="10"/>
        <rFont val="Arial"/>
        <family val="2"/>
      </rPr>
      <t>5-</t>
    </r>
    <r>
      <rPr>
        <sz val="10"/>
        <rFont val="Arial"/>
        <family val="2"/>
      </rPr>
      <t>COLOCAÇÃO DE UMA PORTA COMPLETA DE 0,70X2,10M</t>
    </r>
  </si>
  <si>
    <r>
      <rPr>
        <b/>
        <sz val="10"/>
        <rFont val="Arial"/>
        <family val="2"/>
      </rPr>
      <t>6-</t>
    </r>
    <r>
      <rPr>
        <sz val="10"/>
        <rFont val="Arial"/>
        <family val="2"/>
      </rPr>
      <t>APICOAMENTO DO PISO - 2,00X2,00M</t>
    </r>
  </si>
  <si>
    <r>
      <rPr>
        <b/>
        <sz val="10"/>
        <rFont val="Arial"/>
        <family val="2"/>
      </rPr>
      <t>7-</t>
    </r>
    <r>
      <rPr>
        <sz val="10"/>
        <rFont val="Arial"/>
        <family val="2"/>
      </rPr>
      <t>COLOCAR NOVO PISO, INCLUSIVE FAZER A REGULARIZAÇÃO - 2,00X2,00M</t>
    </r>
  </si>
  <si>
    <r>
      <rPr>
        <b/>
        <sz val="10"/>
        <rFont val="Arial"/>
        <family val="2"/>
      </rPr>
      <t>8-</t>
    </r>
    <r>
      <rPr>
        <sz val="10"/>
        <rFont val="Arial"/>
        <family val="2"/>
      </rPr>
      <t>COLOCAÇÃO DE VITRÔ DE 0,40X0,40M</t>
    </r>
  </si>
  <si>
    <r>
      <rPr>
        <b/>
        <sz val="10"/>
        <rFont val="Arial"/>
        <family val="2"/>
      </rPr>
      <t>9-</t>
    </r>
    <r>
      <rPr>
        <sz val="10"/>
        <rFont val="Arial"/>
        <family val="2"/>
      </rPr>
      <t>RETIRADA DE VASO SANITÁRIO</t>
    </r>
  </si>
  <si>
    <r>
      <rPr>
        <b/>
        <sz val="10"/>
        <rFont val="Arial"/>
        <family val="2"/>
      </rPr>
      <t>10-</t>
    </r>
    <r>
      <rPr>
        <sz val="10"/>
        <rFont val="Arial"/>
        <family val="2"/>
      </rPr>
      <t>RETIRADA DE REGISTRO DE PRESSÃO</t>
    </r>
  </si>
  <si>
    <r>
      <rPr>
        <b/>
        <sz val="10"/>
        <rFont val="Arial"/>
        <family val="2"/>
      </rPr>
      <t>11-</t>
    </r>
    <r>
      <rPr>
        <sz val="10"/>
        <rFont val="Arial"/>
        <family val="2"/>
      </rPr>
      <t>RETIRADA DE RALO SIFONADO</t>
    </r>
  </si>
  <si>
    <r>
      <rPr>
        <b/>
        <sz val="10"/>
        <rFont val="Arial"/>
        <family val="2"/>
      </rPr>
      <t>12-</t>
    </r>
    <r>
      <rPr>
        <sz val="10"/>
        <rFont val="Arial"/>
        <family val="2"/>
      </rPr>
      <t>COLOCAÇÃO DE NOVO VASO SANITÁRIO</t>
    </r>
  </si>
  <si>
    <r>
      <rPr>
        <b/>
        <sz val="10"/>
        <rFont val="Arial"/>
        <family val="2"/>
      </rPr>
      <t>13-</t>
    </r>
    <r>
      <rPr>
        <sz val="10"/>
        <rFont val="Arial"/>
        <family val="2"/>
      </rPr>
      <t>COLOCAÇÃO DE NOVO REGISTRO DE PRESSÃO PARA O CHUVEIRO</t>
    </r>
  </si>
  <si>
    <r>
      <rPr>
        <b/>
        <sz val="10"/>
        <rFont val="Arial"/>
        <family val="2"/>
      </rPr>
      <t>14-</t>
    </r>
    <r>
      <rPr>
        <sz val="10"/>
        <rFont val="Arial"/>
        <family val="2"/>
      </rPr>
      <t xml:space="preserve">COLOCAÇÃO DE CHUVEIRO DE PVC </t>
    </r>
  </si>
  <si>
    <r>
      <rPr>
        <b/>
        <sz val="10"/>
        <rFont val="Arial"/>
        <family val="2"/>
      </rPr>
      <t>15-</t>
    </r>
    <r>
      <rPr>
        <sz val="10"/>
        <rFont val="Arial"/>
        <family val="2"/>
      </rPr>
      <t>COLOCAÇÃO DE NOVA CAIXA DE DESCARGA PLÁSTICA</t>
    </r>
  </si>
  <si>
    <r>
      <rPr>
        <b/>
        <sz val="10"/>
        <rFont val="Arial"/>
        <family val="2"/>
      </rPr>
      <t>16-</t>
    </r>
    <r>
      <rPr>
        <sz val="10"/>
        <rFont val="Arial"/>
        <family val="2"/>
      </rPr>
      <t>COLOCAÇÃO DE NOVO RALO SIFONADO</t>
    </r>
  </si>
  <si>
    <r>
      <rPr>
        <b/>
        <sz val="10"/>
        <rFont val="Arial"/>
        <family val="2"/>
      </rPr>
      <t>17-</t>
    </r>
    <r>
      <rPr>
        <sz val="10"/>
        <rFont val="Arial"/>
        <family val="2"/>
      </rPr>
      <t>COLOCAÇÃO DE NOVO ASSENTO PARA VASO SANITÁRIO</t>
    </r>
  </si>
  <si>
    <r>
      <rPr>
        <b/>
        <sz val="10"/>
        <rFont val="Arial"/>
        <family val="2"/>
      </rPr>
      <t>18-</t>
    </r>
    <r>
      <rPr>
        <sz val="10"/>
        <rFont val="Arial"/>
        <family val="2"/>
      </rPr>
      <t>PINTURA DAS PAREDES E ESQUADRIAS</t>
    </r>
  </si>
  <si>
    <r>
      <rPr>
        <b/>
        <sz val="10"/>
        <rFont val="Arial"/>
        <family val="2"/>
      </rPr>
      <t>1-</t>
    </r>
    <r>
      <rPr>
        <sz val="10"/>
        <rFont val="Arial"/>
        <family val="2"/>
      </rPr>
      <t>RETIRADA DA PORTA DE 0,70X2,10M</t>
    </r>
  </si>
  <si>
    <r>
      <rPr>
        <b/>
        <sz val="10"/>
        <rFont val="Arial"/>
        <family val="2"/>
      </rPr>
      <t>2-</t>
    </r>
    <r>
      <rPr>
        <sz val="10"/>
        <rFont val="Arial"/>
        <family val="2"/>
      </rPr>
      <t>COLOCAÇÃO DE UMA PORTA COMPLETA DE 0,70X2,10M</t>
    </r>
  </si>
  <si>
    <r>
      <rPr>
        <b/>
        <sz val="10"/>
        <rFont val="Arial"/>
        <family val="2"/>
      </rPr>
      <t>3-</t>
    </r>
    <r>
      <rPr>
        <sz val="10"/>
        <rFont val="Arial"/>
        <family val="2"/>
      </rPr>
      <t>APICOAMENTO DO PISO - 1,55X2,00M</t>
    </r>
  </si>
  <si>
    <r>
      <rPr>
        <b/>
        <sz val="10"/>
        <rFont val="Arial"/>
        <family val="2"/>
      </rPr>
      <t>4-</t>
    </r>
    <r>
      <rPr>
        <sz val="10"/>
        <rFont val="Arial"/>
        <family val="2"/>
      </rPr>
      <t>COLOCAR NOVO PISO, INCLUSIVE FAZER A REGULARIZAÇÃO - 1,55X2,00M</t>
    </r>
  </si>
  <si>
    <r>
      <rPr>
        <b/>
        <sz val="10"/>
        <rFont val="Arial"/>
        <family val="2"/>
      </rPr>
      <t>5-</t>
    </r>
    <r>
      <rPr>
        <sz val="10"/>
        <rFont val="Arial"/>
        <family val="2"/>
      </rPr>
      <t>RETIRADA DE REGISTRO DE PRESSÃO</t>
    </r>
  </si>
  <si>
    <r>
      <rPr>
        <b/>
        <sz val="10"/>
        <rFont val="Arial"/>
        <family val="2"/>
      </rPr>
      <t>6-</t>
    </r>
    <r>
      <rPr>
        <sz val="10"/>
        <rFont val="Arial"/>
        <family val="2"/>
      </rPr>
      <t>COLOCAÇÃO DE NOVO REGISTRO DE PRESSÃO PARA O CHUVEIRO</t>
    </r>
  </si>
  <si>
    <r>
      <rPr>
        <b/>
        <sz val="10"/>
        <rFont val="Arial"/>
        <family val="2"/>
      </rPr>
      <t>7-</t>
    </r>
    <r>
      <rPr>
        <sz val="10"/>
        <rFont val="Arial"/>
        <family val="2"/>
      </rPr>
      <t xml:space="preserve">COLOCAÇÃO DE CHUVEIRO DE PVC </t>
    </r>
  </si>
  <si>
    <r>
      <rPr>
        <b/>
        <sz val="10"/>
        <rFont val="Arial"/>
        <family val="2"/>
      </rPr>
      <t>8-</t>
    </r>
    <r>
      <rPr>
        <sz val="10"/>
        <rFont val="Arial"/>
        <family val="2"/>
      </rPr>
      <t>COLOCAÇÃO DE NOVA CAIXA DE DESCARGA PLÁSTICA</t>
    </r>
  </si>
  <si>
    <r>
      <rPr>
        <b/>
        <sz val="10"/>
        <rFont val="Arial"/>
        <family val="2"/>
      </rPr>
      <t>9-</t>
    </r>
    <r>
      <rPr>
        <sz val="10"/>
        <rFont val="Arial"/>
        <family val="2"/>
      </rPr>
      <t>COLOCAÇÃO DE NOVO ASSENTO PARA VASO SANITÁRIO</t>
    </r>
  </si>
  <si>
    <r>
      <rPr>
        <b/>
        <sz val="10"/>
        <rFont val="Arial"/>
        <family val="2"/>
      </rPr>
      <t>10-</t>
    </r>
    <r>
      <rPr>
        <sz val="10"/>
        <rFont val="Arial"/>
        <family val="2"/>
      </rPr>
      <t>PINTURA DAS PAREDES E ESQUADRIAS</t>
    </r>
  </si>
  <si>
    <t xml:space="preserve">SALÃO </t>
  </si>
  <si>
    <t>FUNDOS DO CENTRO COMUNITÁRIO</t>
  </si>
  <si>
    <r>
      <rPr>
        <b/>
        <sz val="10"/>
        <rFont val="Arial"/>
        <family val="2"/>
      </rPr>
      <t>3-</t>
    </r>
    <r>
      <rPr>
        <sz val="10"/>
        <rFont val="Arial"/>
        <family val="2"/>
      </rPr>
      <t>APICOAMENTO DO PISO - 5,40X12,00M</t>
    </r>
  </si>
  <si>
    <r>
      <rPr>
        <b/>
        <sz val="10"/>
        <rFont val="Arial"/>
        <family val="2"/>
      </rPr>
      <t>4-</t>
    </r>
    <r>
      <rPr>
        <sz val="10"/>
        <rFont val="Arial"/>
        <family val="2"/>
      </rPr>
      <t>COLOCAR NOVO PISO, INCLUSIVE FAZER A REGULARIZAÇÃO - 5,40X12,00M</t>
    </r>
  </si>
  <si>
    <r>
      <rPr>
        <b/>
        <sz val="10"/>
        <rFont val="Arial"/>
        <family val="2"/>
      </rPr>
      <t>5-</t>
    </r>
    <r>
      <rPr>
        <sz val="10"/>
        <rFont val="Arial"/>
        <family val="2"/>
      </rPr>
      <t>RETIRADA DE ELEMENTO VAZADO DE VÃO DE 4,00X0,80M</t>
    </r>
  </si>
  <si>
    <r>
      <rPr>
        <b/>
        <sz val="10"/>
        <rFont val="Arial"/>
        <family val="2"/>
      </rPr>
      <t>1-</t>
    </r>
    <r>
      <rPr>
        <sz val="10"/>
        <rFont val="Arial"/>
        <family val="2"/>
      </rPr>
      <t>RETIRADA DE PORTA METÁLICA DE 1,60X2,10M</t>
    </r>
  </si>
  <si>
    <r>
      <rPr>
        <b/>
        <sz val="10"/>
        <rFont val="Arial"/>
        <family val="2"/>
      </rPr>
      <t>2-</t>
    </r>
    <r>
      <rPr>
        <sz val="10"/>
        <rFont val="Arial"/>
        <family val="2"/>
      </rPr>
      <t>COLOCAÇÃO DE NOVA PORTA METÁLICA DE 1,60X2,10M</t>
    </r>
  </si>
  <si>
    <r>
      <rPr>
        <b/>
        <sz val="10"/>
        <rFont val="Arial"/>
        <family val="2"/>
      </rPr>
      <t>6-</t>
    </r>
    <r>
      <rPr>
        <sz val="10"/>
        <rFont val="Arial"/>
        <family val="2"/>
      </rPr>
      <t>RETIRADA DOS ANTIGOS VITRÔS EM CIMA , AO LADO DOS VÃOS DAS PORTAS DE( 2,00X0,50M) X 2 UD</t>
    </r>
  </si>
  <si>
    <r>
      <rPr>
        <b/>
        <sz val="10"/>
        <rFont val="Arial"/>
        <family val="2"/>
      </rPr>
      <t>4-</t>
    </r>
    <r>
      <rPr>
        <sz val="10"/>
        <rFont val="Arial"/>
        <family val="2"/>
      </rPr>
      <t>RETIRAR AS DUAS PORTAS DE CHAPA DA ENTRADA E FAZER REFORÇOS NAS MESMAS-DE 2,00X2,10MX2 UD</t>
    </r>
  </si>
  <si>
    <r>
      <rPr>
        <b/>
        <sz val="10"/>
        <rFont val="Arial"/>
        <family val="2"/>
      </rPr>
      <t>1-</t>
    </r>
    <r>
      <rPr>
        <sz val="10"/>
        <rFont val="Arial"/>
        <family val="2"/>
      </rPr>
      <t>RETIRADA E</t>
    </r>
    <r>
      <rPr>
        <b/>
        <sz val="10"/>
        <rFont val="Arial"/>
        <family val="2"/>
      </rPr>
      <t xml:space="preserve"> </t>
    </r>
    <r>
      <rPr>
        <sz val="10"/>
        <rFont val="Arial"/>
        <family val="2"/>
      </rPr>
      <t>FECHAMENTO DE  VÃO DE JANELA DE 1,0X1,0M</t>
    </r>
  </si>
  <si>
    <r>
      <rPr>
        <b/>
        <sz val="10"/>
        <rFont val="Arial"/>
        <family val="2"/>
      </rPr>
      <t>2-</t>
    </r>
    <r>
      <rPr>
        <sz val="10"/>
        <rFont val="Arial"/>
        <family val="2"/>
      </rPr>
      <t>RETIRADA E</t>
    </r>
    <r>
      <rPr>
        <b/>
        <sz val="10"/>
        <rFont val="Arial"/>
        <family val="2"/>
      </rPr>
      <t xml:space="preserve"> </t>
    </r>
    <r>
      <rPr>
        <sz val="10"/>
        <rFont val="Arial"/>
        <family val="2"/>
      </rPr>
      <t>FECHAMENTO DE VÃO DE PORTA DE 0,80X2,10M</t>
    </r>
  </si>
  <si>
    <r>
      <rPr>
        <b/>
        <sz val="10"/>
        <rFont val="Arial"/>
        <family val="2"/>
      </rPr>
      <t>5-</t>
    </r>
    <r>
      <rPr>
        <sz val="10"/>
        <rFont val="Arial"/>
        <family val="2"/>
      </rPr>
      <t>COLOCAÇÃO DAS PORTAS DE ENTRADA DE 2,00X2,10MX2 UD</t>
    </r>
  </si>
  <si>
    <r>
      <rPr>
        <b/>
        <sz val="10"/>
        <rFont val="Arial"/>
        <family val="2"/>
      </rPr>
      <t>6-</t>
    </r>
    <r>
      <rPr>
        <sz val="10"/>
        <rFont val="Arial"/>
        <family val="2"/>
      </rPr>
      <t>RETIRADA DOS AZULEJOS 3,00X1,40M</t>
    </r>
  </si>
  <si>
    <r>
      <rPr>
        <b/>
        <sz val="10"/>
        <rFont val="Arial"/>
        <family val="2"/>
      </rPr>
      <t>7-</t>
    </r>
    <r>
      <rPr>
        <sz val="10"/>
        <rFont val="Arial"/>
        <family val="2"/>
      </rPr>
      <t>RETIRADA DE 01 TORNEIRA</t>
    </r>
  </si>
  <si>
    <r>
      <rPr>
        <b/>
        <sz val="10"/>
        <rFont val="Arial"/>
        <family val="2"/>
      </rPr>
      <t>8-</t>
    </r>
    <r>
      <rPr>
        <sz val="10"/>
        <rFont val="Arial"/>
        <family val="2"/>
      </rPr>
      <t>RETIRADA DA ANTIGA FIAÇÃO ELÉTRICA</t>
    </r>
  </si>
  <si>
    <r>
      <rPr>
        <b/>
        <sz val="10"/>
        <rFont val="Arial"/>
        <family val="2"/>
      </rPr>
      <t>9-</t>
    </r>
    <r>
      <rPr>
        <sz val="10"/>
        <rFont val="Arial"/>
        <family val="2"/>
      </rPr>
      <t>EXECUÇÃO DE NOVA FIAÇÃO ELÉTRICA - 600 M</t>
    </r>
  </si>
  <si>
    <r>
      <rPr>
        <b/>
        <sz val="10"/>
        <rFont val="Arial"/>
        <family val="2"/>
      </rPr>
      <t>3-</t>
    </r>
    <r>
      <rPr>
        <sz val="10"/>
        <rFont val="Arial"/>
        <family val="2"/>
      </rPr>
      <t>CHAPISCAR E REBOCAR VÃOS DE 1,00X1,00M ;0,80X2,10M; E 3,00X1,40M</t>
    </r>
  </si>
  <si>
    <r>
      <rPr>
        <b/>
        <sz val="10"/>
        <rFont val="Arial"/>
        <family val="2"/>
      </rPr>
      <t>10-</t>
    </r>
    <r>
      <rPr>
        <sz val="10"/>
        <rFont val="Arial"/>
        <family val="2"/>
      </rPr>
      <t>RETIRAR 02 CAIXAS D'ÁGUA EXISTENTES, EM AMIANTO</t>
    </r>
  </si>
  <si>
    <r>
      <rPr>
        <b/>
        <sz val="10"/>
        <rFont val="Arial"/>
        <family val="2"/>
      </rPr>
      <t>11-</t>
    </r>
    <r>
      <rPr>
        <sz val="10"/>
        <rFont val="Arial"/>
        <family val="2"/>
      </rPr>
      <t>COLOCAR DUAS CXS.ÁGUA DE 1.000 LITROS CADA UMA, FEITAS EM FIBRA DE VIDRO</t>
    </r>
  </si>
  <si>
    <r>
      <rPr>
        <b/>
        <sz val="10"/>
        <rFont val="Arial"/>
        <family val="2"/>
      </rPr>
      <t>12-</t>
    </r>
    <r>
      <rPr>
        <sz val="10"/>
        <rFont val="Arial"/>
        <family val="2"/>
      </rPr>
      <t>COLOCAR 09 BOCAIS PARA LÂMPADAS FLUORESCENTES COMPACTAS DE 45W</t>
    </r>
  </si>
  <si>
    <r>
      <rPr>
        <b/>
        <sz val="10"/>
        <rFont val="Arial"/>
        <family val="2"/>
      </rPr>
      <t>13-</t>
    </r>
    <r>
      <rPr>
        <sz val="10"/>
        <rFont val="Arial"/>
        <family val="2"/>
      </rPr>
      <t xml:space="preserve"> INSTALAR 09 VENTILADORES DE TETO NO SALÃO PRINCIPAL</t>
    </r>
  </si>
  <si>
    <r>
      <rPr>
        <b/>
        <sz val="10"/>
        <rFont val="Arial"/>
        <family val="2"/>
      </rPr>
      <t>14-</t>
    </r>
    <r>
      <rPr>
        <sz val="10"/>
        <rFont val="Arial"/>
        <family val="2"/>
      </rPr>
      <t>PINTURA DAS PAREDES E ESQUADRIAS</t>
    </r>
  </si>
  <si>
    <r>
      <rPr>
        <b/>
        <sz val="10"/>
        <rFont val="Arial"/>
        <family val="2"/>
      </rPr>
      <t>7-</t>
    </r>
    <r>
      <rPr>
        <sz val="10"/>
        <rFont val="Arial"/>
        <family val="2"/>
      </rPr>
      <t>FECHAMENTO DE ONDE ESTAVA O ELEMENTO VAZADO DE 4,00X0,80M E TAMBÉM OS VÃOS DE (2,00X0,50)X2,00UD ONDE ESTAVAM OS VITRÔS</t>
    </r>
  </si>
  <si>
    <t>SERVIÇOS GERAIS NO CENTRO COMUNITÁRIO</t>
  </si>
  <si>
    <r>
      <rPr>
        <b/>
        <sz val="10"/>
        <rFont val="Arial"/>
        <family val="2"/>
      </rPr>
      <t>1-</t>
    </r>
    <r>
      <rPr>
        <sz val="10"/>
        <rFont val="Arial"/>
        <family val="2"/>
      </rPr>
      <t>RETIRADA DE TODAS AS TELHAS ONDULADAS DE ZINCO</t>
    </r>
  </si>
  <si>
    <r>
      <rPr>
        <b/>
        <sz val="10"/>
        <rFont val="Arial"/>
        <family val="2"/>
      </rPr>
      <t>2-</t>
    </r>
    <r>
      <rPr>
        <sz val="10"/>
        <rFont val="Arial"/>
        <family val="2"/>
      </rPr>
      <t>RETIRADA DO MADEIRAMENTO ANTIGO (CAIBROS  E ALGUMAS VIGAS DE MADEIRA)</t>
    </r>
  </si>
  <si>
    <r>
      <rPr>
        <b/>
        <sz val="10"/>
        <rFont val="Arial"/>
        <family val="2"/>
      </rPr>
      <t>3</t>
    </r>
    <r>
      <rPr>
        <sz val="10"/>
        <rFont val="Arial"/>
        <family val="2"/>
      </rPr>
      <t>-EXECUÇÃO DE NOVO MADEIRAMENTO PARA O TELHADO</t>
    </r>
  </si>
  <si>
    <r>
      <rPr>
        <b/>
        <sz val="10"/>
        <rFont val="Arial"/>
        <family val="2"/>
      </rPr>
      <t>4-</t>
    </r>
    <r>
      <rPr>
        <sz val="10"/>
        <rFont val="Arial"/>
        <family val="2"/>
      </rPr>
      <t>COBERTURA COM TELHAS ONDULADAS DE COMPRIMENTO 2,44M E 1,10M DE LARGURA</t>
    </r>
  </si>
  <si>
    <r>
      <rPr>
        <b/>
        <sz val="10"/>
        <rFont val="Arial"/>
        <family val="2"/>
      </rPr>
      <t>5-</t>
    </r>
    <r>
      <rPr>
        <sz val="10"/>
        <rFont val="Arial"/>
        <family val="2"/>
      </rPr>
      <t>SUBSTITUIÇÃO DO PADRÃO ATUAL POR UM PADRÃO TRIFÁSICO -TIPO T1</t>
    </r>
  </si>
  <si>
    <r>
      <rPr>
        <b/>
        <sz val="10"/>
        <rFont val="Arial"/>
        <family val="2"/>
      </rPr>
      <t>6-</t>
    </r>
    <r>
      <rPr>
        <sz val="10"/>
        <rFont val="Arial"/>
        <family val="2"/>
      </rPr>
      <t>COLOCAÇÃO DE UM QUADRO DE DISTRIBUIÇÃO PARA 12 CIRCUITOS- E COM ATERRAMENTO</t>
    </r>
  </si>
  <si>
    <r>
      <rPr>
        <b/>
        <sz val="10"/>
        <rFont val="Arial"/>
        <family val="2"/>
      </rPr>
      <t>8-</t>
    </r>
    <r>
      <rPr>
        <sz val="10"/>
        <rFont val="Arial"/>
        <family val="2"/>
      </rPr>
      <t>DEMOLIR PARTE DA CALÇADA EXISTENTE NA FRENTE DO PRÉDIO</t>
    </r>
  </si>
  <si>
    <r>
      <rPr>
        <b/>
        <sz val="10"/>
        <rFont val="Arial"/>
        <family val="2"/>
      </rPr>
      <t>9-</t>
    </r>
    <r>
      <rPr>
        <sz val="10"/>
        <rFont val="Arial"/>
        <family val="2"/>
      </rPr>
      <t>EXECUTAR NOVA CALÇADA, RESPEITANDO A ESCADA EXISTENTE E TAMBÉM A RAMPA</t>
    </r>
  </si>
  <si>
    <r>
      <rPr>
        <b/>
        <sz val="10"/>
        <rFont val="Arial"/>
        <family val="2"/>
      </rPr>
      <t>10-</t>
    </r>
    <r>
      <rPr>
        <sz val="10"/>
        <rFont val="Arial"/>
        <family val="2"/>
      </rPr>
      <t>PINTURA DO PISO DA CALÇADA E DA RAMPA DE ACESSO EM TINTA NOVACOR.</t>
    </r>
  </si>
  <si>
    <r>
      <rPr>
        <b/>
        <sz val="10"/>
        <rFont val="Arial"/>
        <family val="2"/>
      </rPr>
      <t>11-</t>
    </r>
    <r>
      <rPr>
        <sz val="10"/>
        <rFont val="Arial"/>
        <family val="2"/>
      </rPr>
      <t>COLOCAÇÃO DE QUATRO REFLETORES EXTERNOS NAS FACHADAS</t>
    </r>
  </si>
  <si>
    <r>
      <rPr>
        <b/>
        <sz val="10"/>
        <rFont val="Arial"/>
        <family val="2"/>
      </rPr>
      <t>12-</t>
    </r>
    <r>
      <rPr>
        <sz val="10"/>
        <rFont val="Arial"/>
        <family val="2"/>
      </rPr>
      <t>TROCAR 07 TOMADAS SIMPLES COMPLETAS</t>
    </r>
  </si>
  <si>
    <r>
      <rPr>
        <b/>
        <sz val="10"/>
        <rFont val="Arial"/>
        <family val="2"/>
      </rPr>
      <t>13-</t>
    </r>
    <r>
      <rPr>
        <sz val="10"/>
        <rFont val="Arial"/>
        <family val="2"/>
      </rPr>
      <t>COLOCAR 03 NOVAS TOMADAS SIMPLES</t>
    </r>
  </si>
  <si>
    <r>
      <rPr>
        <b/>
        <sz val="10"/>
        <rFont val="Arial"/>
        <family val="2"/>
      </rPr>
      <t>14-</t>
    </r>
    <r>
      <rPr>
        <sz val="10"/>
        <rFont val="Arial"/>
        <family val="2"/>
      </rPr>
      <t>COLOCAR 02 TOMADAS SIMPLES CONJUGADAS COM INTERRUPTOR</t>
    </r>
  </si>
  <si>
    <r>
      <rPr>
        <b/>
        <sz val="10"/>
        <rFont val="Arial"/>
        <family val="2"/>
      </rPr>
      <t>15-</t>
    </r>
    <r>
      <rPr>
        <sz val="10"/>
        <rFont val="Arial"/>
        <family val="2"/>
      </rPr>
      <t>INSTALAR 05 BOCAIS TIPO PLAFONIER PARA SEREM COLOCADOS ONDE TÊM O FORRO</t>
    </r>
  </si>
  <si>
    <r>
      <rPr>
        <b/>
        <sz val="10"/>
        <rFont val="Arial"/>
        <family val="2"/>
      </rPr>
      <t>16-</t>
    </r>
    <r>
      <rPr>
        <sz val="10"/>
        <rFont val="Arial"/>
        <family val="2"/>
      </rPr>
      <t>EXECUTAR FIAÇÃO EM FIO #2,5MM -1.200 M DE FIO</t>
    </r>
  </si>
  <si>
    <r>
      <rPr>
        <b/>
        <sz val="10"/>
        <rFont val="Arial"/>
        <family val="2"/>
      </rPr>
      <t>9-</t>
    </r>
    <r>
      <rPr>
        <sz val="10"/>
        <rFont val="Arial"/>
        <family val="2"/>
      </rPr>
      <t>CHAPISCAR E REBOCAR VÃOS DE 4,00X0,80M; 6,00X1,20M; (2,00X0,50M)X2</t>
    </r>
  </si>
  <si>
    <r>
      <rPr>
        <b/>
        <sz val="10"/>
        <rFont val="Arial"/>
        <family val="2"/>
      </rPr>
      <t>10-</t>
    </r>
    <r>
      <rPr>
        <sz val="10"/>
        <rFont val="Arial"/>
        <family val="2"/>
      </rPr>
      <t>CONSTRUIR RAMPA DE ACESSIBILIDADE COM ENTRADA PELOS FUNDOS DO CENTRO COMUNITÁRIO- DE 8,00X1,20M</t>
    </r>
  </si>
  <si>
    <r>
      <rPr>
        <b/>
        <sz val="10"/>
        <rFont val="Arial"/>
        <family val="2"/>
      </rPr>
      <t>11-</t>
    </r>
    <r>
      <rPr>
        <sz val="10"/>
        <rFont val="Arial"/>
        <family val="2"/>
      </rPr>
      <t>COLOCAR 08 BOCAIS PARA LÂMPADAS FLUORESCENTES COMPACTAS DE 45W</t>
    </r>
  </si>
  <si>
    <r>
      <rPr>
        <b/>
        <sz val="10"/>
        <rFont val="Arial"/>
        <family val="2"/>
      </rPr>
      <t>13-</t>
    </r>
    <r>
      <rPr>
        <sz val="10"/>
        <rFont val="Arial"/>
        <family val="2"/>
      </rPr>
      <t>PINTURA DAS PAREDES E ESQUADRIAS</t>
    </r>
  </si>
  <si>
    <r>
      <rPr>
        <b/>
        <sz val="10"/>
        <rFont val="Arial"/>
        <family val="2"/>
      </rPr>
      <t>12-</t>
    </r>
    <r>
      <rPr>
        <sz val="10"/>
        <rFont val="Arial"/>
        <family val="2"/>
      </rPr>
      <t xml:space="preserve"> INSTALAR 06 VENTILADORES DE TETO NO SALÃO DOS FUNDOS</t>
    </r>
  </si>
  <si>
    <r>
      <rPr>
        <b/>
        <sz val="10"/>
        <rFont val="Arial"/>
        <family val="2"/>
      </rPr>
      <t>8-</t>
    </r>
    <r>
      <rPr>
        <sz val="10"/>
        <rFont val="Arial"/>
        <family val="2"/>
      </rPr>
      <t>DEMOLIR  REBOCO E REFAZER EM 6 X 1,20M</t>
    </r>
  </si>
  <si>
    <r>
      <rPr>
        <b/>
        <sz val="10"/>
        <rFont val="Arial"/>
        <family val="2"/>
      </rPr>
      <t>17-</t>
    </r>
    <r>
      <rPr>
        <sz val="10"/>
        <rFont val="Arial"/>
        <family val="2"/>
      </rPr>
      <t>PINTURA DAS PAREDES EXTERNAS</t>
    </r>
  </si>
  <si>
    <t>RETIRADA DE FORRO DE PVC (NA ANTIGA DESPENSA; NO WC MASCULINO; )</t>
  </si>
  <si>
    <t>APICOAMENTO DO PISO CIMENTADO NA ANTIGA BIBLIOTECA; NA ANTIGA DESPENSA; NO WC MASCULINO; NO WC FEMININO; NO LAZER DOS FUNDOS</t>
  </si>
  <si>
    <t>RETIRADA DE ESQUADRIAS: JANELA DA ANTIGA BIBLIOTECA; PORTA DA ANTIGA BIBLIOTECA; VITRÔ DA ANTIGA DESPENSA; PORTA DA ANTIGA DESPENSA; PORTA DO WC MASCULINO; PORTA DO WC FEMININO; PORTA METÁLICA DOS FUNDOS;VITRÔS METÁLICOS AO LADO DOS VÃOS QUE ACESSAM AOS FUNDOS</t>
  </si>
  <si>
    <t>RETIRADA DE LOUÇAS : TANQUE COM 03 CUBAS DA COZINHA; VASO SANITÁRIO DO WC MASCULINO; 03 TORNEIRAS DA COZINHA; 01 TORNEIRA DO SALÃO;RG PRESSÃO DO WC MASCULINO; RALO SIFONADO DO WC MASCULINO;CX.DE DESCARGA DO WC MASCULINO;RG PRESSÃO DO WC FEMININO;CX.DESCARGA DO WC FEMININO.</t>
  </si>
  <si>
    <t>DEMOLICAO DE REVESTIMENTO DE ARGAMASSA DE CAL E AREIA; E RETIRADA DE AZULEJOS ONDE ERA ANTIGA BIBLIOTECA E NO SALÃO MAIOR ;NOS FUNDOS PAREDE AO LADO DIREITO DE QUEM DESCE A ESCADA;</t>
  </si>
  <si>
    <t>DEMOLIÇÃO DE ALVENARIA  (NA ANTIGA BIBLIOTECA) E ELEMENTO VAZADO (NOS FUNDOS)</t>
  </si>
  <si>
    <t>REVESTIMENTO DE PISO COM CERÂMICA 35 X 35,  COM ARGAMASSA PRONTA  E REJUNTE COM CIM BRANCO (NOS WCS MASCULINO E FEMININO; NOVA COZINHA; DESPENSA E FUNDOS; INCLUINDO OS RODAPÉS CERÂMICOS)</t>
  </si>
  <si>
    <t>APLICAÇÃO MANUAL DE FUNDO SELADOR ACRÍLICO EM PAREDES EXTERNAS E INTERNAS DE CASA S. AF_06/2014</t>
  </si>
  <si>
    <t>APLICAÇÃO MANUAL DE PINTURA COM TINTA LÁTEX ACRÍLICA EM PAREDES EXTERNAS E INTERNAS, DUAS DEMÃOS</t>
  </si>
  <si>
    <r>
      <t xml:space="preserve">FORNECIMENTO E COLOCAÇÃO DE </t>
    </r>
    <r>
      <rPr>
        <b/>
        <sz val="10"/>
        <rFont val="Arial"/>
        <family val="2"/>
      </rPr>
      <t>JANELA DE CORRER DE 2,00X1,00M-INCLUSIVE VIDRO E GRADE DE PROTEÇÃO (ANTIGA BIBLIOTECA)</t>
    </r>
  </si>
  <si>
    <r>
      <t>FORNECIMENTO E INSTALAÇAO DE</t>
    </r>
    <r>
      <rPr>
        <b/>
        <sz val="10"/>
        <rFont val="Arial"/>
        <family val="2"/>
      </rPr>
      <t xml:space="preserve"> VITRÔ METÁLICO DE CORRER DE 1,50X1,00M (ANTIGA DESPENSA) E UM DE 0,40X0,40M (WC MASCULINO)-INCLUSIVE VIDRO</t>
    </r>
  </si>
  <si>
    <r>
      <t>FORNECIMENTO DE</t>
    </r>
    <r>
      <rPr>
        <b/>
        <sz val="10"/>
        <rFont val="Arial"/>
        <family val="2"/>
      </rPr>
      <t xml:space="preserve"> PORTA DE ABRIR 0,70X2,10</t>
    </r>
    <r>
      <rPr>
        <sz val="10"/>
        <rFont val="Arial"/>
        <family val="2"/>
      </rPr>
      <t xml:space="preserve"> , EM CHAPA CORRUGADA N° 18, TIPO VENEZIANA- COM PUXADOR DIAM. 1'' E FECHADURA CILINDRICA DE EMBUTIR-(</t>
    </r>
    <r>
      <rPr>
        <b/>
        <sz val="10"/>
        <rFont val="Arial"/>
        <family val="2"/>
      </rPr>
      <t>NO WC MASCULINO E NO WC FEMININO)</t>
    </r>
  </si>
  <si>
    <r>
      <t xml:space="preserve">RECUPERAÇÃO E INSTALAÇÃO DE </t>
    </r>
    <r>
      <rPr>
        <b/>
        <sz val="10"/>
        <rFont val="Arial"/>
        <family val="2"/>
      </rPr>
      <t xml:space="preserve">PORTAS </t>
    </r>
    <r>
      <rPr>
        <sz val="10"/>
        <rFont val="Arial"/>
        <family val="2"/>
      </rPr>
      <t>EM CHAPA DE FERRO, TIPO CORRER DUAS FOLHAS DE</t>
    </r>
    <r>
      <rPr>
        <b/>
        <sz val="10"/>
        <rFont val="Arial"/>
        <family val="2"/>
      </rPr>
      <t xml:space="preserve"> 2,00X2,10 M COMPLETAS NO SALÃO PRINCIPAL E PORTA DOS FUNDOS, DE CORRER,  TAMBÉM EM CHAPA DE FERRO DE 1,60X2,10 M SEM VIDROS</t>
    </r>
  </si>
  <si>
    <t>PINTURA DE PISO COM TINTA ACRÍLICA PRÓPRIA PARA PISO-CALÇADAS/RAMPAS E ESCADAS</t>
  </si>
  <si>
    <t>Caixa dágua em fibra com capacidade de 1.000 litros de água</t>
  </si>
  <si>
    <t>Registro de gaveta bruto ABNT 1 1/2"</t>
  </si>
  <si>
    <t>Caixa de descarga plástica externa-com cordinha</t>
  </si>
  <si>
    <t>Vaso Sanitário branco- inclusive assento</t>
  </si>
  <si>
    <t>Fornecimento e Instalação de Sifão do tipo garrafa/copo em PVC 1 1/4" x 1 1/2".</t>
  </si>
  <si>
    <r>
      <rPr>
        <b/>
        <sz val="10"/>
        <rFont val="Arial"/>
        <family val="2"/>
      </rPr>
      <t>9-</t>
    </r>
    <r>
      <rPr>
        <sz val="10"/>
        <rFont val="Arial"/>
        <family val="2"/>
      </rPr>
      <t>COLOCAR PIA DE COZINHA</t>
    </r>
  </si>
  <si>
    <r>
      <rPr>
        <b/>
        <sz val="10"/>
        <rFont val="Arial"/>
        <family val="2"/>
      </rPr>
      <t>10-</t>
    </r>
    <r>
      <rPr>
        <sz val="10"/>
        <rFont val="Arial"/>
        <family val="2"/>
      </rPr>
      <t>COLOCAR TORNEIRAS PARA PIA DA COZINHA</t>
    </r>
  </si>
  <si>
    <r>
      <rPr>
        <b/>
        <sz val="10"/>
        <rFont val="Arial"/>
        <family val="2"/>
      </rPr>
      <t>11-</t>
    </r>
    <r>
      <rPr>
        <sz val="10"/>
        <rFont val="Arial"/>
        <family val="2"/>
      </rPr>
      <t>COLOCAR VÁLVULAS PARA PIA DA COZINHA</t>
    </r>
  </si>
  <si>
    <r>
      <rPr>
        <b/>
        <sz val="10"/>
        <rFont val="Arial"/>
        <family val="2"/>
      </rPr>
      <t>12-</t>
    </r>
    <r>
      <rPr>
        <sz val="10"/>
        <rFont val="Arial"/>
        <family val="2"/>
      </rPr>
      <t>COLOCAR SIFÕES FLEXÍVEIS</t>
    </r>
  </si>
  <si>
    <r>
      <rPr>
        <b/>
        <sz val="10"/>
        <rFont val="Arial"/>
        <family val="2"/>
      </rPr>
      <t>13-</t>
    </r>
    <r>
      <rPr>
        <sz val="10"/>
        <rFont val="Arial"/>
        <family val="2"/>
      </rPr>
      <t>AZULEJAR TODAS AS PAREDES ATÉ O TETO</t>
    </r>
  </si>
  <si>
    <r>
      <rPr>
        <b/>
        <sz val="10"/>
        <rFont val="Arial"/>
        <family val="2"/>
      </rPr>
      <t>14-</t>
    </r>
    <r>
      <rPr>
        <sz val="10"/>
        <rFont val="Arial"/>
        <family val="2"/>
      </rPr>
      <t>PINTURA DAS ESQUADRIAS</t>
    </r>
  </si>
  <si>
    <t>9.10</t>
  </si>
  <si>
    <t>9.11</t>
  </si>
  <si>
    <t>9.12</t>
  </si>
  <si>
    <t>9.13</t>
  </si>
  <si>
    <t>9.14</t>
  </si>
  <si>
    <t>9.15</t>
  </si>
  <si>
    <t>9.16</t>
  </si>
  <si>
    <t>9.17</t>
  </si>
  <si>
    <t>9.18</t>
  </si>
  <si>
    <t>9.19</t>
  </si>
  <si>
    <t>9.20</t>
  </si>
  <si>
    <t>9.21</t>
  </si>
  <si>
    <t>9.22</t>
  </si>
  <si>
    <t>9.23</t>
  </si>
  <si>
    <t>9.24</t>
  </si>
  <si>
    <t>9.25</t>
  </si>
  <si>
    <t>9.26</t>
  </si>
  <si>
    <t>SUBTOTAL 7</t>
  </si>
  <si>
    <t>SUBTOTAL 8</t>
  </si>
  <si>
    <t>SUBTOTAL 9</t>
  </si>
  <si>
    <t>SUBTOTAL 11</t>
  </si>
  <si>
    <t>SUBTOTAL 12</t>
  </si>
  <si>
    <t>SUBTOTAL 10</t>
  </si>
  <si>
    <t>Limpeza Geral da Obra</t>
  </si>
  <si>
    <t>C0600</t>
  </si>
  <si>
    <t>C3442</t>
  </si>
  <si>
    <t>C0023</t>
  </si>
  <si>
    <t>C0492</t>
  </si>
  <si>
    <t>C0350</t>
  </si>
  <si>
    <t xml:space="preserve"> 74209/001 </t>
  </si>
  <si>
    <t xml:space="preserve">Caixa sifonada em PVC de 100x100x50mm, com tampa </t>
  </si>
  <si>
    <r>
      <t xml:space="preserve">Curva PVC curta de 90°, </t>
    </r>
    <r>
      <rPr>
        <sz val="10"/>
        <rFont val="Calibri"/>
        <family val="2"/>
      </rPr>
      <t>Ø</t>
    </r>
    <r>
      <rPr>
        <sz val="10"/>
        <rFont val="Arial"/>
        <family val="2"/>
      </rPr>
      <t>100 mm, para esgoto predial</t>
    </r>
  </si>
  <si>
    <r>
      <t xml:space="preserve">Curva de PVC curta de 90°, soldável, </t>
    </r>
    <r>
      <rPr>
        <sz val="10"/>
        <rFont val="Calibri"/>
        <family val="2"/>
      </rPr>
      <t>Ø</t>
    </r>
    <r>
      <rPr>
        <sz val="10"/>
        <rFont val="Arial"/>
        <family val="2"/>
      </rPr>
      <t xml:space="preserve"> 40mm-para esgoto predial</t>
    </r>
  </si>
  <si>
    <t>83397 + 68066 + 74130/010 + 95752 + 83484 + 72254</t>
  </si>
  <si>
    <t>INTERRUPTOR TRIPLO - PARA NOVAS LÂMPADAS DO SALÃO E DOS FUNDOS</t>
  </si>
  <si>
    <t>INTERRUPTOR SIMPLES PARA LIGAR 01 VENTILADOR</t>
  </si>
  <si>
    <t xml:space="preserve">INTERRUPTOR DUPLO - PARA VENTILADORES, SENDO 03 INT.PARA LIGAR 06 VENTILADORES DOS FUNDOS E 04 INT. PARA LIGAR 08 VENTILADORES </t>
  </si>
  <si>
    <t>DISJUNTOR UNIPOLAR TERMOMAGNÉTICO - NORMA DIN 20A-PARA ATENDER 06 VENTILADORES</t>
  </si>
  <si>
    <t>DISJUNTOR UNIPOLAR TERMOMAGNÉTICO - NORMA DIN 30A-PARA ATENDER 09 VENTILADORES</t>
  </si>
  <si>
    <t>INTERRUPTOR SIMPLES COM TOMADA 2P+T 10A</t>
  </si>
  <si>
    <t>LUMINARIA COM LÂMPADA FLUORESCENTE COMPACTA 45W</t>
  </si>
  <si>
    <t>INSTALAÇÃO DE VENTILADORES DE TETO</t>
  </si>
  <si>
    <t>C1663</t>
  </si>
  <si>
    <t>C2664</t>
  </si>
  <si>
    <t>COMP020</t>
  </si>
  <si>
    <t>FITA ISOLANTE DE BORRACHA ALTA FUSÃO - USO ATÉ 69 KV-ALTA TENSÃO.</t>
  </si>
  <si>
    <t>FITA ISOLANTE -ALTA FUSÃO-ROLO COM 20M</t>
  </si>
  <si>
    <t>FITA ISOLANTE COMUM - ROLO COM 20M</t>
  </si>
  <si>
    <t>C2197</t>
  </si>
  <si>
    <t>DEMOLIÇÃO DE CONCRETO SIMPLES (A CALÇADA, MENOS ONDE TEM A RAMPA E A ESCADA DE ACESSO)</t>
  </si>
  <si>
    <t xml:space="preserve"> 74245/001 </t>
  </si>
  <si>
    <t xml:space="preserve">  74145/001 </t>
  </si>
  <si>
    <t>C1970</t>
  </si>
  <si>
    <t>C1518</t>
  </si>
  <si>
    <t>C1517</t>
  </si>
  <si>
    <t xml:space="preserve"> 73933/004 </t>
  </si>
  <si>
    <t>Bóia de 20mm x 1/2"</t>
  </si>
  <si>
    <t>Fornecimento e colocação de chuveiro de pvc-tipo ducha</t>
  </si>
  <si>
    <t>C2067</t>
  </si>
  <si>
    <t>QUADRO DE DISTRIBUICAO DE ENERGIA DE EMBUTIR, EM CHAPA METALICA, PARA 12 DISJUNTORES TERMOMAGNETICOS MONOPOLARES, COM BARRAMENTO TRIFASICO E NEUTRO, FORNECIMENTO E INSTALACAO</t>
  </si>
  <si>
    <r>
      <rPr>
        <b/>
        <sz val="10"/>
        <rFont val="Arial"/>
        <family val="2"/>
      </rPr>
      <t>ENTRADA DE ENERGIA TIPO T-6</t>
    </r>
    <r>
      <rPr>
        <sz val="10"/>
        <rFont val="Arial"/>
        <family val="2"/>
      </rPr>
      <t xml:space="preserve"> COM POSTE DE CONCRETO DT 7/600, INCLUSO CAIXA DE MEDIÇÃO, DISJUNTOR TRIPOLAR 200A, ELETRODUTO GALVANIZADO 90MM-3METROS, 3 x HASTE 16X2400 E CABO DE COBRE NU 50MM²-10METROS.</t>
    </r>
  </si>
  <si>
    <t xml:space="preserve">Fornecimento e Colocação de Placa de reinauguração em aço inox gravada 100x100 cm  </t>
  </si>
  <si>
    <t>Cronograma Físico-Financeiro</t>
  </si>
  <si>
    <t>UF:</t>
  </si>
  <si>
    <t>MT</t>
  </si>
  <si>
    <t>Município:</t>
  </si>
  <si>
    <t>Várzea Grande</t>
  </si>
  <si>
    <t>Valor :</t>
  </si>
  <si>
    <t>Item</t>
  </si>
  <si>
    <t>Descrição</t>
  </si>
  <si>
    <t>Mês 1</t>
  </si>
  <si>
    <t>Mês 2</t>
  </si>
  <si>
    <t>Mês 3</t>
  </si>
  <si>
    <t>Mês 5</t>
  </si>
  <si>
    <t>Mês 6</t>
  </si>
  <si>
    <t>Mês 7</t>
  </si>
  <si>
    <t>Mês 8</t>
  </si>
  <si>
    <t>Mês 9</t>
  </si>
  <si>
    <t>Mês 10</t>
  </si>
  <si>
    <t>Valor do Item (R$)</t>
  </si>
  <si>
    <t>(%) em relação ao total</t>
  </si>
  <si>
    <t xml:space="preserve">SERVIÇOS PRELIMINARES </t>
  </si>
  <si>
    <t>COBERTURA</t>
  </si>
  <si>
    <t>EXECUÇÃO DE FORRO</t>
  </si>
  <si>
    <t>EXECUÇÃO DE PISO</t>
  </si>
  <si>
    <t>REVESTIMENTO DE PAREDES</t>
  </si>
  <si>
    <t>PINTURA</t>
  </si>
  <si>
    <t>ESQUADRIAS</t>
  </si>
  <si>
    <t>INSTALAÇÃO ELÉTRICA</t>
  </si>
  <si>
    <t>INSTALAÇÃO HIDRÁULICA E SANITÁRIA</t>
  </si>
  <si>
    <t>Reforma do Centro Comunitário do 23 de Setembro</t>
  </si>
  <si>
    <t>TOTAL GERAL SEM BDI</t>
  </si>
  <si>
    <t>TOTAL GERAL COM BDI</t>
  </si>
  <si>
    <t>DESEMBOLSO MENSAL COM BDI</t>
  </si>
  <si>
    <t>DESEMBOLSO ACUMULADO MENSAL COM BDI</t>
  </si>
</sst>
</file>

<file path=xl/styles.xml><?xml version="1.0" encoding="utf-8"?>
<styleSheet xmlns="http://schemas.openxmlformats.org/spreadsheetml/2006/main">
  <numFmts count="16">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_(&quot;R$ &quot;* #,##0.00_);_(&quot;R$ &quot;* \(#,##0.00\);_(&quot;R$ &quot;* &quot;-&quot;??_);_(@_)"/>
    <numFmt numFmtId="167" formatCode="#,##0.00;[Red]#,##0.00"/>
    <numFmt numFmtId="168" formatCode="00"/>
    <numFmt numFmtId="169" formatCode="_(* #,##0.0000_);_(* \(#,##0.0000\);_(* &quot;-&quot;??_);_(@_)"/>
    <numFmt numFmtId="170" formatCode="0.0"/>
    <numFmt numFmtId="171" formatCode="#,##0.00000"/>
    <numFmt numFmtId="172" formatCode="#,##0.000000"/>
    <numFmt numFmtId="173" formatCode="&quot;R$&quot;\ #,##0.00"/>
    <numFmt numFmtId="174" formatCode="&quot;R$ &quot;#,##0_);\(&quot;R$ &quot;#,##0\)"/>
    <numFmt numFmtId="175" formatCode="#,##0.0"/>
    <numFmt numFmtId="176" formatCode="#,##0.000"/>
    <numFmt numFmtId="177" formatCode="_(* #,##0.000_);_(* \(#,##0.000\);_(* &quot;-&quot;??_);_(@_)"/>
  </numFmts>
  <fonts count="94">
    <font>
      <sz val="10"/>
      <name val="Arial"/>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8"/>
      <name val="Arial"/>
      <family val="2"/>
    </font>
    <font>
      <b/>
      <sz val="12"/>
      <name val="Arial"/>
      <family val="2"/>
    </font>
    <font>
      <b/>
      <sz val="13"/>
      <name val="Arial"/>
      <family val="2"/>
    </font>
    <font>
      <sz val="14"/>
      <name val="Arial"/>
      <family val="2"/>
    </font>
    <font>
      <b/>
      <sz val="12"/>
      <color indexed="10"/>
      <name val="Arial"/>
      <family val="2"/>
    </font>
    <font>
      <b/>
      <sz val="14"/>
      <name val="Arial"/>
      <family val="2"/>
    </font>
    <font>
      <sz val="8"/>
      <name val="Arial"/>
      <family val="2"/>
    </font>
    <font>
      <sz val="12"/>
      <name val="Arial"/>
      <family val="2"/>
    </font>
    <font>
      <sz val="11"/>
      <name val="Arial"/>
      <family val="2"/>
    </font>
    <font>
      <sz val="12"/>
      <color indexed="10"/>
      <name val="Arial"/>
      <family val="2"/>
    </font>
    <font>
      <sz val="12"/>
      <color indexed="12"/>
      <name val="Arial"/>
      <family val="2"/>
    </font>
    <font>
      <b/>
      <sz val="16"/>
      <name val="Arial"/>
      <family val="2"/>
    </font>
    <font>
      <sz val="9"/>
      <name val="Arial"/>
      <family val="2"/>
    </font>
    <font>
      <b/>
      <sz val="9"/>
      <name val="Arial"/>
      <family val="2"/>
    </font>
    <font>
      <sz val="11"/>
      <color indexed="12"/>
      <name val="Arial"/>
      <family val="2"/>
    </font>
    <font>
      <sz val="9"/>
      <color indexed="12"/>
      <name val="Arial"/>
      <family val="2"/>
    </font>
    <font>
      <b/>
      <sz val="9"/>
      <color indexed="81"/>
      <name val="Segoe UI"/>
      <family val="2"/>
    </font>
    <font>
      <sz val="9"/>
      <color indexed="81"/>
      <name val="Segoe UI"/>
      <family val="2"/>
    </font>
    <font>
      <sz val="9"/>
      <color rgb="FFFF0000"/>
      <name val="Arial"/>
      <family val="2"/>
    </font>
    <font>
      <b/>
      <sz val="11"/>
      <color rgb="FF0000FF"/>
      <name val="Arial"/>
      <family val="2"/>
    </font>
    <font>
      <sz val="11"/>
      <color rgb="FF0000FF"/>
      <name val="Arial"/>
      <family val="2"/>
    </font>
    <font>
      <sz val="6"/>
      <color rgb="FFFF0000"/>
      <name val="Arial"/>
      <family val="2"/>
    </font>
    <font>
      <sz val="10"/>
      <name val="Arial"/>
      <family val="2"/>
    </font>
    <font>
      <sz val="12"/>
      <color rgb="FFFF0000"/>
      <name val="Arial"/>
      <family val="2"/>
    </font>
    <font>
      <sz val="10"/>
      <color theme="1"/>
      <name val="Arial"/>
      <family val="2"/>
    </font>
    <font>
      <b/>
      <sz val="10"/>
      <color rgb="FFFF0000"/>
      <name val="Arial"/>
      <family val="2"/>
    </font>
    <font>
      <sz val="10"/>
      <color rgb="FFFF0000"/>
      <name val="Arial"/>
      <family val="2"/>
    </font>
    <font>
      <b/>
      <sz val="10"/>
      <color theme="0" tint="-4.9989318521683403E-2"/>
      <name val="Arial"/>
      <family val="2"/>
    </font>
    <font>
      <sz val="10"/>
      <color rgb="FF000000"/>
      <name val="Arial"/>
      <family val="2"/>
    </font>
    <font>
      <sz val="10"/>
      <color indexed="12"/>
      <name val="Arial"/>
      <family val="2"/>
    </font>
    <font>
      <b/>
      <sz val="10"/>
      <color indexed="12"/>
      <name val="Arial"/>
      <family val="2"/>
    </font>
    <font>
      <sz val="11"/>
      <color indexed="8"/>
      <name val="Arial"/>
      <family val="2"/>
    </font>
    <font>
      <sz val="11"/>
      <color rgb="FF000000"/>
      <name val="Arial"/>
      <family val="2"/>
    </font>
    <font>
      <sz val="10"/>
      <color indexed="8"/>
      <name val="Arial"/>
      <family val="2"/>
    </font>
    <font>
      <sz val="9"/>
      <color theme="1"/>
      <name val="Arial"/>
      <family val="2"/>
    </font>
    <font>
      <sz val="11"/>
      <color theme="1"/>
      <name val="Arial"/>
      <family val="2"/>
    </font>
    <font>
      <b/>
      <sz val="10"/>
      <color theme="1"/>
      <name val="Arial"/>
      <family val="2"/>
    </font>
    <font>
      <b/>
      <sz val="11"/>
      <color rgb="FFFF0000"/>
      <name val="Arial"/>
      <family val="2"/>
    </font>
    <font>
      <sz val="8"/>
      <color indexed="8"/>
      <name val="Courier"/>
      <family val="3"/>
    </font>
    <font>
      <sz val="10"/>
      <name val="Arial"/>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theme="4" tint="-0.499984740745262"/>
      <name val="Arial"/>
      <family val="2"/>
    </font>
    <font>
      <sz val="11"/>
      <color indexed="57"/>
      <name val="Calibri"/>
      <family val="2"/>
    </font>
    <font>
      <sz val="11"/>
      <color indexed="57"/>
      <name val="Arial"/>
      <family val="2"/>
    </font>
    <font>
      <b/>
      <sz val="11"/>
      <color rgb="FF000000"/>
      <name val="Calibri"/>
      <family val="2"/>
    </font>
    <font>
      <sz val="11"/>
      <color rgb="FF000000"/>
      <name val="Calibri"/>
      <family val="2"/>
    </font>
    <font>
      <b/>
      <sz val="8"/>
      <color rgb="FF0080C0"/>
      <name val="Arial"/>
      <family val="2"/>
    </font>
    <font>
      <b/>
      <sz val="11"/>
      <color rgb="FF0080C0"/>
      <name val="Arial"/>
      <family val="2"/>
    </font>
    <font>
      <b/>
      <i/>
      <sz val="10"/>
      <name val="Arial"/>
      <family val="2"/>
    </font>
    <font>
      <sz val="10"/>
      <name val="Calibri"/>
      <family val="2"/>
    </font>
    <font>
      <b/>
      <sz val="12"/>
      <color theme="1"/>
      <name val="Arial"/>
      <family val="2"/>
    </font>
    <font>
      <sz val="12"/>
      <color theme="1"/>
      <name val="Arial"/>
      <family val="2"/>
    </font>
  </fonts>
  <fills count="5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29"/>
      </patternFill>
    </fill>
    <fill>
      <patternFill patternType="solid">
        <fgColor indexed="11"/>
        <bgColor indexed="11"/>
      </patternFill>
    </fill>
    <fill>
      <patternFill patternType="solid">
        <fgColor indexed="34"/>
      </patternFill>
    </fill>
    <fill>
      <patternFill patternType="solid">
        <fgColor indexed="30"/>
      </patternFill>
    </fill>
    <fill>
      <patternFill patternType="solid">
        <fgColor indexed="36"/>
        <bgColor indexed="36"/>
      </patternFill>
    </fill>
    <fill>
      <patternFill patternType="solid">
        <fgColor indexed="49"/>
      </patternFill>
    </fill>
    <fill>
      <patternFill patternType="solid">
        <fgColor indexed="22"/>
        <bgColor indexed="22"/>
      </patternFill>
    </fill>
    <fill>
      <patternFill patternType="solid">
        <fgColor indexed="55"/>
      </patternFill>
    </fill>
    <fill>
      <patternFill patternType="solid">
        <fgColor indexed="62"/>
      </patternFill>
    </fill>
    <fill>
      <patternFill patternType="solid">
        <fgColor indexed="10"/>
        <bgColor indexed="10"/>
      </patternFill>
    </fill>
    <fill>
      <patternFill patternType="solid">
        <fgColor indexed="50"/>
      </patternFill>
    </fill>
    <fill>
      <patternFill patternType="solid">
        <fgColor indexed="10"/>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rgb="FFDDDDDD"/>
        <bgColor indexed="64"/>
      </patternFill>
    </fill>
    <fill>
      <patternFill patternType="solid">
        <fgColor rgb="FFB2B2B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11"/>
      </patternFill>
    </fill>
    <fill>
      <patternFill patternType="solid">
        <fgColor indexed="51"/>
      </patternFill>
    </fill>
    <fill>
      <patternFill patternType="solid">
        <fgColor indexed="43"/>
      </patternFill>
    </fill>
    <fill>
      <patternFill patternType="solid">
        <fgColor indexed="36"/>
      </patternFill>
    </fill>
    <fill>
      <patternFill patternType="solid">
        <fgColor indexed="52"/>
      </patternFill>
    </fill>
    <fill>
      <patternFill patternType="solid">
        <fgColor indexed="53"/>
      </patternFill>
    </fill>
    <fill>
      <patternFill patternType="solid">
        <fgColor indexed="57"/>
      </patternFill>
    </fill>
    <fill>
      <patternFill patternType="solid">
        <fgColor indexed="22"/>
      </patternFill>
    </fill>
    <fill>
      <patternFill patternType="solid">
        <fgColor indexed="9"/>
      </patternFill>
    </fill>
    <fill>
      <patternFill patternType="solid">
        <fgColor indexed="56"/>
      </patternFill>
    </fill>
    <fill>
      <patternFill patternType="solid">
        <fgColor indexed="54"/>
      </patternFill>
    </fill>
    <fill>
      <patternFill patternType="solid">
        <fgColor rgb="FFFFFF00"/>
        <bgColor rgb="FFFFFF00"/>
      </patternFill>
    </fill>
    <fill>
      <patternFill patternType="solid">
        <fgColor rgb="FFFFFFFF"/>
        <bgColor rgb="FFFFFFFF"/>
      </patternFill>
    </fill>
    <fill>
      <patternFill patternType="solid">
        <fgColor theme="0"/>
        <bgColor rgb="FFFFFFFF"/>
      </patternFill>
    </fill>
    <fill>
      <patternFill patternType="solid">
        <fgColor rgb="FF999933"/>
        <bgColor rgb="FF999933"/>
      </patternFill>
    </fill>
    <fill>
      <patternFill patternType="solid">
        <fgColor rgb="FFFFFF00"/>
        <bgColor rgb="FFFFFFFF"/>
      </patternFill>
    </fill>
  </fills>
  <borders count="84">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right/>
      <top/>
      <bottom style="double">
        <color indexed="34"/>
      </bottom>
      <diagonal/>
    </border>
    <border>
      <left style="thin">
        <color indexed="22"/>
      </left>
      <right style="thin">
        <color indexed="22"/>
      </right>
      <top style="thin">
        <color indexed="22"/>
      </top>
      <bottom style="thin">
        <color indexed="22"/>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22"/>
      </bottom>
      <diagonal/>
    </border>
    <border>
      <left/>
      <right/>
      <top style="thin">
        <color indexed="32"/>
      </top>
      <bottom style="double">
        <color indexed="32"/>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hair">
        <color indexed="64"/>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hair">
        <color rgb="FF000000"/>
      </left>
      <right style="thin">
        <color rgb="FF000000"/>
      </right>
      <top style="thin">
        <color rgb="FF000000"/>
      </top>
      <bottom style="thin">
        <color rgb="FF000000"/>
      </bottom>
      <diagonal/>
    </border>
    <border>
      <left style="hair">
        <color rgb="FF000000"/>
      </left>
      <right/>
      <top style="thin">
        <color rgb="FF000000"/>
      </top>
      <bottom style="thin">
        <color rgb="FF000000"/>
      </bottom>
      <diagonal/>
    </border>
    <border>
      <left/>
      <right style="hair">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49">
    <xf numFmtId="0" fontId="0" fillId="0" borderId="0"/>
    <xf numFmtId="0" fontId="18" fillId="0" borderId="0" applyNumberFormat="0" applyFill="0" applyBorder="0" applyAlignment="0" applyProtection="0"/>
    <xf numFmtId="0" fontId="18" fillId="0" borderId="0" applyNumberFormat="0" applyFill="0" applyBorder="0" applyAlignment="0" applyProtection="0"/>
    <xf numFmtId="0" fontId="2" fillId="2" borderId="0" applyNumberFormat="0" applyFont="0" applyFill="0" applyProtection="0"/>
    <xf numFmtId="0" fontId="2" fillId="3" borderId="0" applyNumberFormat="0" applyFont="0" applyFill="0" applyProtection="0"/>
    <xf numFmtId="0" fontId="2" fillId="4" borderId="0" applyNumberFormat="0" applyFont="0" applyFill="0" applyProtection="0"/>
    <xf numFmtId="0" fontId="2" fillId="2" borderId="0" applyNumberFormat="0" applyFont="0" applyFill="0" applyProtection="0"/>
    <xf numFmtId="0" fontId="2" fillId="4" borderId="0" applyNumberFormat="0" applyFont="0" applyFill="0" applyProtection="0"/>
    <xf numFmtId="0" fontId="2" fillId="3" borderId="0" applyNumberFormat="0" applyFont="0" applyFill="0" applyProtection="0"/>
    <xf numFmtId="0" fontId="2" fillId="2" borderId="0" applyNumberFormat="0" applyFont="0" applyFill="0" applyProtection="0"/>
    <xf numFmtId="0" fontId="2" fillId="5" borderId="0" applyNumberFormat="0" applyFont="0" applyFill="0" applyProtection="0"/>
    <xf numFmtId="0" fontId="2" fillId="6" borderId="0" applyNumberFormat="0" applyFont="0" applyFill="0" applyProtection="0"/>
    <xf numFmtId="0" fontId="2" fillId="2" borderId="0" applyNumberFormat="0" applyFont="0" applyFill="0" applyProtection="0"/>
    <xf numFmtId="0" fontId="2" fillId="2" borderId="0" applyNumberFormat="0" applyFont="0" applyFill="0" applyProtection="0"/>
    <xf numFmtId="0" fontId="2" fillId="7" borderId="0" applyNumberFormat="0" applyFont="0" applyFill="0" applyProtection="0"/>
    <xf numFmtId="0" fontId="3" fillId="8" borderId="0" applyNumberFormat="0" applyFont="0" applyFill="0" applyProtection="0"/>
    <xf numFmtId="0" fontId="3" fillId="5" borderId="0" applyNumberFormat="0" applyFont="0" applyFill="0" applyProtection="0"/>
    <xf numFmtId="0" fontId="3" fillId="6" borderId="0" applyNumberFormat="0" applyFont="0" applyFill="0" applyProtection="0"/>
    <xf numFmtId="0" fontId="3" fillId="9" borderId="0" applyNumberFormat="0" applyFont="0" applyFill="0" applyProtection="0"/>
    <xf numFmtId="0" fontId="3" fillId="10" borderId="0" applyNumberFormat="0" applyFont="0" applyFill="0" applyProtection="0"/>
    <xf numFmtId="0" fontId="3" fillId="7" borderId="0" applyNumberFormat="0" applyFont="0" applyFill="0" applyProtection="0"/>
    <xf numFmtId="0" fontId="4" fillId="4" borderId="0" applyNumberFormat="0" applyFont="0" applyFill="0" applyProtection="0"/>
    <xf numFmtId="0" fontId="5" fillId="11" borderId="1" applyNumberFormat="0" applyFont="0" applyProtection="0"/>
    <xf numFmtId="0" fontId="6" fillId="12" borderId="2" applyNumberFormat="0" applyFont="0" applyProtection="0"/>
    <xf numFmtId="0" fontId="7" fillId="0" borderId="3" applyNumberFormat="0" applyFont="0" applyAlignment="0" applyProtection="0"/>
    <xf numFmtId="3" fontId="2" fillId="0" borderId="0" applyFont="0" applyFill="0" applyBorder="0" applyAlignment="0" applyProtection="0"/>
    <xf numFmtId="3" fontId="2" fillId="0" borderId="0" applyFont="0" applyFill="0" applyBorder="0" applyAlignment="0" applyProtection="0"/>
    <xf numFmtId="0" fontId="3" fillId="13" borderId="0" applyNumberFormat="0" applyFont="0" applyFill="0" applyProtection="0"/>
    <xf numFmtId="0" fontId="3" fillId="14" borderId="0" applyNumberFormat="0" applyFont="0" applyFill="0" applyProtection="0"/>
    <xf numFmtId="0" fontId="3" fillId="15" borderId="0" applyNumberFormat="0" applyFont="0" applyFill="0" applyProtection="0"/>
    <xf numFmtId="0" fontId="3" fillId="9" borderId="0" applyNumberFormat="0" applyFont="0" applyFill="0" applyProtection="0"/>
    <xf numFmtId="0" fontId="3" fillId="10" borderId="0" applyNumberFormat="0" applyFont="0" applyFill="0" applyProtection="0"/>
    <xf numFmtId="0" fontId="3" fillId="16" borderId="0" applyNumberFormat="0" applyFont="0" applyFill="0" applyProtection="0"/>
    <xf numFmtId="0" fontId="8" fillId="3" borderId="1" applyNumberFormat="0" applyFont="0" applyProtection="0"/>
    <xf numFmtId="0" fontId="1" fillId="0" borderId="0"/>
    <xf numFmtId="0" fontId="9" fillId="3" borderId="0" applyNumberFormat="0" applyFont="0" applyFill="0" applyProtection="0"/>
    <xf numFmtId="0" fontId="10" fillId="17" borderId="0" applyNumberFormat="0" applyFont="0" applyFill="0" applyProtection="0"/>
    <xf numFmtId="0" fontId="2" fillId="0" borderId="0"/>
    <xf numFmtId="0" fontId="29" fillId="0" borderId="0"/>
    <xf numFmtId="0" fontId="2" fillId="17" borderId="4" applyNumberFormat="0" applyFont="0" applyBorder="0" applyProtection="0"/>
    <xf numFmtId="9" fontId="20" fillId="0" borderId="0" applyFont="0" applyFill="0" applyBorder="0" applyAlignment="0" applyProtection="0"/>
    <xf numFmtId="0" fontId="11" fillId="11" borderId="5" applyNumberFormat="0" applyFont="0" applyProtection="0"/>
    <xf numFmtId="165" fontId="2" fillId="0" borderId="0" applyFont="0" applyFill="0" applyBorder="0" applyAlignment="0" applyProtection="0"/>
    <xf numFmtId="0" fontId="12" fillId="0" borderId="0" applyNumberFormat="0" applyFont="0" applyFill="0" applyAlignment="0" applyProtection="0"/>
    <xf numFmtId="0" fontId="13" fillId="0" borderId="0" applyNumberFormat="0" applyFont="0" applyFill="0" applyAlignment="0" applyProtection="0"/>
    <xf numFmtId="0" fontId="14" fillId="0" borderId="0" applyNumberFormat="0" applyFont="0" applyFill="0" applyAlignment="0" applyProtection="0"/>
    <xf numFmtId="0" fontId="15" fillId="0" borderId="6" applyNumberFormat="0" applyFont="0" applyAlignment="0" applyProtection="0"/>
    <xf numFmtId="0" fontId="16" fillId="0" borderId="7" applyNumberFormat="0" applyFont="0" applyAlignment="0" applyProtection="0"/>
    <xf numFmtId="0" fontId="17" fillId="0" borderId="6" applyNumberFormat="0" applyFont="0" applyAlignment="0" applyProtection="0"/>
    <xf numFmtId="0" fontId="17" fillId="0" borderId="0" applyNumberFormat="0" applyFont="0" applyFill="0" applyAlignment="0" applyProtection="0"/>
    <xf numFmtId="0" fontId="18" fillId="0" borderId="8" applyNumberFormat="0" applyFont="0" applyAlignment="0" applyProtection="0"/>
    <xf numFmtId="165" fontId="2" fillId="0" borderId="0" applyFont="0" applyFill="0" applyBorder="0" applyAlignment="0" applyProtection="0"/>
    <xf numFmtId="165" fontId="2" fillId="0" borderId="0" applyFont="0" applyFill="0" applyBorder="0" applyAlignment="0" applyProtection="0"/>
    <xf numFmtId="164" fontId="43" fillId="0" borderId="0" applyFont="0" applyFill="0" applyBorder="0" applyAlignment="0" applyProtection="0"/>
    <xf numFmtId="0" fontId="29" fillId="0" borderId="0"/>
    <xf numFmtId="0" fontId="2" fillId="0" borderId="0"/>
    <xf numFmtId="0" fontId="2" fillId="0" borderId="0"/>
    <xf numFmtId="0" fontId="2" fillId="0" borderId="0"/>
    <xf numFmtId="174" fontId="2" fillId="0" borderId="0" applyFont="0" applyFill="0" applyBorder="0" applyAlignment="0" applyProtection="0"/>
    <xf numFmtId="165" fontId="52" fillId="0" borderId="0" applyFont="0" applyFill="0" applyBorder="0" applyAlignment="0" applyProtection="0"/>
    <xf numFmtId="0" fontId="53" fillId="0" borderId="0"/>
    <xf numFmtId="9"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174" fontId="2" fillId="0" borderId="0" applyFont="0" applyFill="0" applyBorder="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5" borderId="0" applyNumberFormat="0" applyBorder="0" applyAlignment="0" applyProtection="0"/>
    <xf numFmtId="0" fontId="1" fillId="17" borderId="0" applyNumberFormat="0" applyBorder="0" applyAlignment="0" applyProtection="0"/>
    <xf numFmtId="0" fontId="1" fillId="36" borderId="0" applyNumberFormat="0" applyBorder="0" applyAlignment="0" applyProtection="0"/>
    <xf numFmtId="0" fontId="1" fillId="35" borderId="0" applyNumberFormat="0" applyBorder="0" applyAlignment="0" applyProtection="0"/>
    <xf numFmtId="0" fontId="1" fillId="17" borderId="0" applyNumberFormat="0" applyBorder="0" applyAlignment="0" applyProtection="0"/>
    <xf numFmtId="0" fontId="1" fillId="37" borderId="0" applyNumberFormat="0" applyBorder="0" applyAlignment="0" applyProtection="0"/>
    <xf numFmtId="0" fontId="1" fillId="5" borderId="0" applyNumberFormat="0" applyBorder="0" applyAlignment="0" applyProtection="0"/>
    <xf numFmtId="0" fontId="1" fillId="38"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9" borderId="0" applyNumberFormat="0" applyBorder="0" applyAlignment="0" applyProtection="0"/>
    <xf numFmtId="0" fontId="1" fillId="35" borderId="0" applyNumberFormat="0" applyBorder="0" applyAlignment="0" applyProtection="0"/>
    <xf numFmtId="0" fontId="1" fillId="5" borderId="0" applyNumberFormat="0" applyBorder="0" applyAlignment="0" applyProtection="0"/>
    <xf numFmtId="0" fontId="1" fillId="40" borderId="0" applyNumberFormat="0" applyBorder="0" applyAlignment="0" applyProtection="0"/>
    <xf numFmtId="0" fontId="1" fillId="3" borderId="0" applyNumberFormat="0" applyBorder="0" applyAlignment="0" applyProtection="0"/>
    <xf numFmtId="0" fontId="1" fillId="35" borderId="0" applyNumberFormat="0" applyBorder="0" applyAlignment="0" applyProtection="0"/>
    <xf numFmtId="0" fontId="1" fillId="17" borderId="0" applyNumberFormat="0" applyBorder="0" applyAlignment="0" applyProtection="0"/>
    <xf numFmtId="0" fontId="61" fillId="8" borderId="0" applyNumberFormat="0" applyBorder="0" applyAlignment="0" applyProtection="0"/>
    <xf numFmtId="0" fontId="61" fillId="5" borderId="0" applyNumberFormat="0" applyBorder="0" applyAlignment="0" applyProtection="0"/>
    <xf numFmtId="0" fontId="61" fillId="38" borderId="0" applyNumberFormat="0" applyBorder="0" applyAlignment="0" applyProtection="0"/>
    <xf numFmtId="0" fontId="61" fillId="41" borderId="0" applyNumberFormat="0" applyBorder="0" applyAlignment="0" applyProtection="0"/>
    <xf numFmtId="0" fontId="61" fillId="10" borderId="0" applyNumberFormat="0" applyBorder="0" applyAlignment="0" applyProtection="0"/>
    <xf numFmtId="0" fontId="61" fillId="42" borderId="0" applyNumberFormat="0" applyBorder="0" applyAlignment="0" applyProtection="0"/>
    <xf numFmtId="0" fontId="61" fillId="35" borderId="0" applyNumberFormat="0" applyBorder="0" applyAlignment="0" applyProtection="0"/>
    <xf numFmtId="0" fontId="61" fillId="43" borderId="0" applyNumberFormat="0" applyBorder="0" applyAlignment="0" applyProtection="0"/>
    <xf numFmtId="0" fontId="61" fillId="39" borderId="0" applyNumberFormat="0" applyBorder="0" applyAlignment="0" applyProtection="0"/>
    <xf numFmtId="0" fontId="61" fillId="3" borderId="0" applyNumberFormat="0" applyBorder="0" applyAlignment="0" applyProtection="0"/>
    <xf numFmtId="0" fontId="61" fillId="35" borderId="0" applyNumberFormat="0" applyBorder="0" applyAlignment="0" applyProtection="0"/>
    <xf numFmtId="0" fontId="61" fillId="5" borderId="0" applyNumberFormat="0" applyBorder="0" applyAlignment="0" applyProtection="0"/>
    <xf numFmtId="0" fontId="61" fillId="13" borderId="0" applyNumberFormat="0" applyBorder="0" applyAlignment="0" applyProtection="0"/>
    <xf numFmtId="0" fontId="61" fillId="16" borderId="0" applyNumberFormat="0" applyBorder="0" applyAlignment="0" applyProtection="0"/>
    <xf numFmtId="0" fontId="61" fillId="44" borderId="0" applyNumberFormat="0" applyBorder="0" applyAlignment="0" applyProtection="0"/>
    <xf numFmtId="0" fontId="61" fillId="41" borderId="0" applyNumberFormat="0" applyBorder="0" applyAlignment="0" applyProtection="0"/>
    <xf numFmtId="0" fontId="61" fillId="10" borderId="0" applyNumberFormat="0" applyBorder="0" applyAlignment="0" applyProtection="0"/>
    <xf numFmtId="0" fontId="61" fillId="43" borderId="0" applyNumberFormat="0" applyBorder="0" applyAlignment="0" applyProtection="0"/>
    <xf numFmtId="0" fontId="62" fillId="3" borderId="0" applyNumberFormat="0" applyBorder="0" applyAlignment="0" applyProtection="0"/>
    <xf numFmtId="0" fontId="66" fillId="35" borderId="0" applyNumberFormat="0" applyBorder="0" applyAlignment="0" applyProtection="0"/>
    <xf numFmtId="0" fontId="63" fillId="45" borderId="1" applyNumberFormat="0" applyAlignment="0" applyProtection="0"/>
    <xf numFmtId="0" fontId="77" fillId="46" borderId="1" applyNumberFormat="0" applyAlignment="0" applyProtection="0"/>
    <xf numFmtId="0" fontId="64" fillId="12" borderId="53" applyNumberFormat="0" applyAlignment="0" applyProtection="0"/>
    <xf numFmtId="0" fontId="76" fillId="0" borderId="54" applyNumberFormat="0" applyFill="0" applyAlignment="0" applyProtection="0"/>
    <xf numFmtId="0" fontId="64" fillId="12" borderId="53" applyNumberFormat="0" applyAlignment="0" applyProtection="0"/>
    <xf numFmtId="0" fontId="61" fillId="47" borderId="0" applyNumberFormat="0" applyBorder="0" applyAlignment="0" applyProtection="0"/>
    <xf numFmtId="0" fontId="61" fillId="43" borderId="0" applyNumberFormat="0" applyBorder="0" applyAlignment="0" applyProtection="0"/>
    <xf numFmtId="0" fontId="61" fillId="39" borderId="0" applyNumberFormat="0" applyBorder="0" applyAlignment="0" applyProtection="0"/>
    <xf numFmtId="0" fontId="61" fillId="48" borderId="0" applyNumberFormat="0" applyBorder="0" applyAlignment="0" applyProtection="0"/>
    <xf numFmtId="0" fontId="61" fillId="10" borderId="0" applyNumberFormat="0" applyBorder="0" applyAlignment="0" applyProtection="0"/>
    <xf numFmtId="0" fontId="61" fillId="16" borderId="0" applyNumberFormat="0" applyBorder="0" applyAlignment="0" applyProtection="0"/>
    <xf numFmtId="0" fontId="70" fillId="40" borderId="1" applyNumberFormat="0" applyAlignment="0" applyProtection="0"/>
    <xf numFmtId="0" fontId="65" fillId="0" borderId="0" applyNumberFormat="0" applyFill="0" applyBorder="0" applyAlignment="0" applyProtection="0"/>
    <xf numFmtId="0" fontId="66" fillId="4" borderId="0" applyNumberFormat="0" applyBorder="0" applyAlignment="0" applyProtection="0"/>
    <xf numFmtId="0" fontId="67" fillId="0" borderId="55" applyNumberFormat="0" applyFill="0" applyAlignment="0" applyProtection="0"/>
    <xf numFmtId="0" fontId="68" fillId="0" borderId="7" applyNumberFormat="0" applyFill="0" applyAlignment="0" applyProtection="0"/>
    <xf numFmtId="0" fontId="69" fillId="0" borderId="56" applyNumberFormat="0" applyFill="0" applyAlignment="0" applyProtection="0"/>
    <xf numFmtId="0" fontId="69" fillId="0" borderId="0" applyNumberFormat="0" applyFill="0" applyBorder="0" applyAlignment="0" applyProtection="0"/>
    <xf numFmtId="0" fontId="62" fillId="34" borderId="0" applyNumberFormat="0" applyBorder="0" applyAlignment="0" applyProtection="0"/>
    <xf numFmtId="0" fontId="70" fillId="36" borderId="1" applyNumberFormat="0" applyAlignment="0" applyProtection="0"/>
    <xf numFmtId="0" fontId="71" fillId="0" borderId="57" applyNumberFormat="0" applyFill="0" applyAlignment="0" applyProtection="0"/>
    <xf numFmtId="0" fontId="78" fillId="40" borderId="0" applyNumberFormat="0" applyBorder="0" applyAlignment="0" applyProtection="0"/>
    <xf numFmtId="0" fontId="72" fillId="40" borderId="0" applyNumberFormat="0" applyBorder="0" applyAlignment="0" applyProtection="0"/>
    <xf numFmtId="0" fontId="60" fillId="17" borderId="4" applyNumberFormat="0" applyFont="0" applyAlignment="0" applyProtection="0"/>
    <xf numFmtId="0" fontId="1" fillId="17" borderId="4" applyNumberFormat="0" applyFont="0" applyAlignment="0" applyProtection="0"/>
    <xf numFmtId="0" fontId="73" fillId="45" borderId="58" applyNumberFormat="0" applyAlignment="0" applyProtection="0"/>
    <xf numFmtId="0" fontId="73" fillId="46" borderId="58" applyNumberFormat="0" applyAlignment="0" applyProtection="0"/>
    <xf numFmtId="0" fontId="76" fillId="0" borderId="0" applyNumberFormat="0" applyFill="0" applyBorder="0" applyAlignment="0" applyProtection="0"/>
    <xf numFmtId="0" fontId="65" fillId="0" borderId="0" applyNumberFormat="0" applyFill="0" applyBorder="0" applyAlignment="0" applyProtection="0"/>
    <xf numFmtId="0" fontId="74" fillId="0" borderId="0" applyNumberFormat="0" applyFill="0" applyBorder="0" applyAlignment="0" applyProtection="0"/>
    <xf numFmtId="0" fontId="79" fillId="0" borderId="0" applyNumberFormat="0" applyFill="0" applyBorder="0" applyAlignment="0" applyProtection="0"/>
    <xf numFmtId="0" fontId="80" fillId="0" borderId="59" applyNumberFormat="0" applyFill="0" applyAlignment="0" applyProtection="0"/>
    <xf numFmtId="0" fontId="81" fillId="0" borderId="60" applyNumberFormat="0" applyFill="0" applyAlignment="0" applyProtection="0"/>
    <xf numFmtId="0" fontId="82" fillId="0" borderId="61" applyNumberFormat="0" applyFill="0" applyAlignment="0" applyProtection="0"/>
    <xf numFmtId="0" fontId="82" fillId="0" borderId="0" applyNumberFormat="0" applyFill="0" applyBorder="0" applyAlignment="0" applyProtection="0"/>
    <xf numFmtId="0" fontId="75" fillId="0" borderId="62" applyNumberFormat="0" applyFill="0" applyAlignment="0" applyProtection="0"/>
    <xf numFmtId="0" fontId="76" fillId="0" borderId="0" applyNumberFormat="0" applyFill="0" applyBorder="0" applyAlignment="0" applyProtection="0"/>
  </cellStyleXfs>
  <cellXfs count="876">
    <xf numFmtId="0" fontId="0" fillId="0" borderId="0" xfId="0"/>
    <xf numFmtId="170" fontId="26" fillId="0" borderId="45" xfId="0" applyNumberFormat="1" applyFont="1" applyFill="1" applyBorder="1" applyAlignment="1">
      <alignment horizontal="center" vertical="center" wrapText="1"/>
    </xf>
    <xf numFmtId="170" fontId="26" fillId="0" borderId="46" xfId="0" applyNumberFormat="1" applyFont="1" applyFill="1" applyBorder="1" applyAlignment="1">
      <alignment horizontal="center" vertical="center" wrapText="1"/>
    </xf>
    <xf numFmtId="2" fontId="0" fillId="0" borderId="0" xfId="0" applyNumberFormat="1"/>
    <xf numFmtId="165" fontId="0" fillId="0" borderId="0" xfId="51" applyFont="1"/>
    <xf numFmtId="4" fontId="0" fillId="0" borderId="0" xfId="0" applyNumberFormat="1"/>
    <xf numFmtId="0" fontId="28" fillId="0" borderId="0" xfId="0" applyFont="1" applyFill="1" applyBorder="1"/>
    <xf numFmtId="0" fontId="26" fillId="0" borderId="0" xfId="0" applyFont="1" applyAlignment="1">
      <alignment horizontal="left"/>
    </xf>
    <xf numFmtId="0" fontId="22" fillId="0" borderId="0" xfId="0" applyFont="1" applyFill="1" applyBorder="1" applyAlignment="1">
      <alignment horizontal="left"/>
    </xf>
    <xf numFmtId="0" fontId="18" fillId="0" borderId="0" xfId="2" applyFill="1" applyBorder="1"/>
    <xf numFmtId="0" fontId="30" fillId="0" borderId="0" xfId="0" applyFont="1" applyFill="1" applyBorder="1"/>
    <xf numFmtId="0" fontId="22" fillId="0" borderId="0" xfId="0" applyFont="1" applyAlignment="1">
      <alignment horizontal="left"/>
    </xf>
    <xf numFmtId="0" fontId="28" fillId="0" borderId="0" xfId="0" applyFont="1" applyFill="1" applyBorder="1" applyAlignment="1">
      <alignment horizontal="center" vertical="center" wrapText="1"/>
    </xf>
    <xf numFmtId="0" fontId="21" fillId="0" borderId="0" xfId="0" applyFont="1" applyFill="1" applyBorder="1" applyAlignment="1">
      <alignment vertical="center" wrapText="1"/>
    </xf>
    <xf numFmtId="0" fontId="28" fillId="0" borderId="0" xfId="0" applyFont="1" applyFill="1" applyBorder="1" applyAlignment="1">
      <alignment horizontal="right"/>
    </xf>
    <xf numFmtId="10" fontId="22" fillId="0" borderId="0" xfId="40" applyNumberFormat="1" applyFont="1" applyFill="1" applyBorder="1" applyAlignment="1">
      <alignment vertical="center" wrapText="1"/>
    </xf>
    <xf numFmtId="0" fontId="25" fillId="0" borderId="0" xfId="0" applyFont="1" applyFill="1" applyBorder="1"/>
    <xf numFmtId="0" fontId="30" fillId="0" borderId="0" xfId="0" applyFont="1" applyFill="1" applyBorder="1" applyAlignment="1">
      <alignment horizontal="right"/>
    </xf>
    <xf numFmtId="10" fontId="30" fillId="0" borderId="0" xfId="0" applyNumberFormat="1" applyFont="1" applyFill="1" applyBorder="1"/>
    <xf numFmtId="14" fontId="24" fillId="0" borderId="0" xfId="0" applyNumberFormat="1" applyFont="1" applyFill="1" applyBorder="1" applyAlignment="1">
      <alignment horizontal="left"/>
    </xf>
    <xf numFmtId="0" fontId="28" fillId="0" borderId="0" xfId="0" applyFont="1" applyFill="1" applyBorder="1" applyAlignment="1">
      <alignment horizontal="left"/>
    </xf>
    <xf numFmtId="165" fontId="30" fillId="0" borderId="0" xfId="51" applyFont="1" applyFill="1" applyBorder="1"/>
    <xf numFmtId="0" fontId="24" fillId="0" borderId="0" xfId="0" applyFont="1" applyAlignment="1">
      <alignment horizontal="left"/>
    </xf>
    <xf numFmtId="0" fontId="28" fillId="0" borderId="12" xfId="0" applyFont="1" applyFill="1" applyBorder="1" applyAlignment="1">
      <alignment horizontal="left"/>
    </xf>
    <xf numFmtId="0" fontId="28" fillId="0" borderId="12" xfId="0" applyFont="1" applyFill="1" applyBorder="1"/>
    <xf numFmtId="0" fontId="28" fillId="0" borderId="0" xfId="0" applyFont="1" applyFill="1" applyBorder="1" applyAlignment="1">
      <alignment horizontal="center"/>
    </xf>
    <xf numFmtId="10" fontId="31" fillId="0" borderId="0" xfId="40" applyNumberFormat="1" applyFont="1" applyFill="1" applyBorder="1" applyAlignment="1">
      <alignment horizontal="center"/>
    </xf>
    <xf numFmtId="0" fontId="33" fillId="0" borderId="0" xfId="0" applyFont="1" applyFill="1" applyBorder="1" applyAlignment="1">
      <alignment horizontal="justify" vertical="center"/>
    </xf>
    <xf numFmtId="4" fontId="33" fillId="0" borderId="0" xfId="0" applyNumberFormat="1" applyFont="1" applyFill="1" applyAlignment="1">
      <alignment vertical="center" wrapText="1"/>
    </xf>
    <xf numFmtId="0" fontId="33" fillId="0" borderId="0" xfId="0" applyFont="1" applyFill="1" applyAlignment="1">
      <alignment vertical="center" wrapText="1"/>
    </xf>
    <xf numFmtId="0" fontId="33" fillId="0" borderId="16" xfId="38" applyFont="1" applyFill="1" applyBorder="1" applyAlignment="1">
      <alignment horizontal="left" vertical="center"/>
    </xf>
    <xf numFmtId="0" fontId="18" fillId="0" borderId="16" xfId="2" applyFill="1" applyBorder="1" applyAlignment="1">
      <alignment horizontal="left" vertical="center"/>
    </xf>
    <xf numFmtId="4" fontId="33" fillId="0" borderId="16" xfId="38" applyNumberFormat="1" applyFont="1" applyFill="1" applyBorder="1" applyAlignment="1">
      <alignment horizontal="right" vertical="center"/>
    </xf>
    <xf numFmtId="14" fontId="33" fillId="0" borderId="0" xfId="38" applyNumberFormat="1" applyFont="1" applyFill="1" applyBorder="1" applyAlignment="1">
      <alignment horizontal="center" vertical="center"/>
    </xf>
    <xf numFmtId="4" fontId="33" fillId="0" borderId="0" xfId="38" applyNumberFormat="1" applyFont="1" applyFill="1" applyBorder="1" applyAlignment="1">
      <alignment horizontal="right" vertical="center"/>
    </xf>
    <xf numFmtId="4" fontId="33" fillId="0" borderId="17" xfId="0" applyNumberFormat="1" applyFont="1" applyFill="1" applyBorder="1" applyAlignment="1">
      <alignment horizontal="right" vertical="center" wrapText="1"/>
    </xf>
    <xf numFmtId="4" fontId="33" fillId="0" borderId="18" xfId="0" applyNumberFormat="1" applyFont="1" applyFill="1" applyBorder="1" applyAlignment="1">
      <alignment horizontal="right" vertical="center" wrapText="1"/>
    </xf>
    <xf numFmtId="0" fontId="33" fillId="0" borderId="0" xfId="0" applyFont="1" applyFill="1" applyBorder="1" applyAlignment="1">
      <alignment vertical="center" wrapText="1"/>
    </xf>
    <xf numFmtId="0" fontId="33" fillId="0" borderId="19" xfId="38" applyFont="1" applyFill="1" applyBorder="1" applyAlignment="1">
      <alignment horizontal="center" vertical="center"/>
    </xf>
    <xf numFmtId="0" fontId="33" fillId="0" borderId="20" xfId="38" applyFont="1" applyFill="1" applyBorder="1" applyAlignment="1">
      <alignment horizontal="center" vertical="center"/>
    </xf>
    <xf numFmtId="4" fontId="33" fillId="0" borderId="21" xfId="0" applyNumberFormat="1" applyFont="1" applyFill="1" applyBorder="1" applyAlignment="1">
      <alignment horizontal="center" vertical="center" wrapText="1"/>
    </xf>
    <xf numFmtId="0" fontId="39" fillId="0" borderId="10" xfId="0" applyFont="1" applyFill="1" applyBorder="1" applyAlignment="1">
      <alignment horizontal="center" vertical="center" wrapText="1"/>
    </xf>
    <xf numFmtId="0" fontId="33" fillId="0" borderId="0" xfId="0" applyFont="1" applyFill="1" applyAlignment="1">
      <alignment horizontal="center" vertical="center" wrapText="1"/>
    </xf>
    <xf numFmtId="0" fontId="33" fillId="0" borderId="0" xfId="38" applyFont="1" applyFill="1" applyBorder="1" applyAlignment="1">
      <alignment horizontal="center" vertical="center"/>
    </xf>
    <xf numFmtId="4" fontId="33" fillId="0" borderId="22" xfId="0" applyNumberFormat="1" applyFont="1" applyFill="1" applyBorder="1" applyAlignment="1">
      <alignment horizontal="center" vertical="center" wrapText="1"/>
    </xf>
    <xf numFmtId="0" fontId="39" fillId="0" borderId="12" xfId="0" applyFont="1" applyFill="1" applyBorder="1" applyAlignment="1">
      <alignment horizontal="center" vertical="center" wrapText="1"/>
    </xf>
    <xf numFmtId="0" fontId="22" fillId="0" borderId="23" xfId="0" applyFont="1" applyFill="1" applyBorder="1" applyAlignment="1">
      <alignment horizontal="center" vertical="center"/>
    </xf>
    <xf numFmtId="4" fontId="33" fillId="0" borderId="17" xfId="0" applyNumberFormat="1" applyFont="1" applyFill="1" applyBorder="1" applyAlignment="1">
      <alignment horizontal="center" vertical="center" wrapText="1"/>
    </xf>
    <xf numFmtId="4" fontId="33" fillId="0" borderId="18" xfId="0" applyNumberFormat="1" applyFont="1" applyFill="1" applyBorder="1" applyAlignment="1">
      <alignment horizontal="center" vertical="center" wrapText="1"/>
    </xf>
    <xf numFmtId="0" fontId="33" fillId="0" borderId="14" xfId="38" applyFont="1" applyFill="1" applyBorder="1" applyAlignment="1">
      <alignment horizontal="center" vertical="center"/>
    </xf>
    <xf numFmtId="0" fontId="33" fillId="0" borderId="10" xfId="38" applyFont="1" applyFill="1" applyBorder="1" applyAlignment="1">
      <alignment horizontal="center" vertical="center"/>
    </xf>
    <xf numFmtId="0" fontId="34" fillId="0" borderId="10" xfId="38" applyFont="1" applyFill="1" applyBorder="1" applyAlignment="1">
      <alignment horizontal="center" vertical="center" wrapText="1"/>
    </xf>
    <xf numFmtId="0" fontId="18" fillId="0" borderId="10" xfId="2" applyFill="1" applyBorder="1" applyAlignment="1">
      <alignment horizontal="center" vertical="center"/>
    </xf>
    <xf numFmtId="0" fontId="33" fillId="0" borderId="11" xfId="38" applyFont="1" applyFill="1" applyBorder="1" applyAlignment="1">
      <alignment horizontal="center" vertical="center"/>
    </xf>
    <xf numFmtId="4" fontId="33" fillId="0" borderId="0" xfId="38" applyNumberFormat="1" applyFont="1" applyFill="1" applyBorder="1" applyAlignment="1">
      <alignment horizontal="center" vertical="center"/>
    </xf>
    <xf numFmtId="0" fontId="35" fillId="0" borderId="24" xfId="0" applyFont="1" applyFill="1" applyBorder="1" applyAlignment="1">
      <alignment horizontal="right" vertical="center" wrapText="1"/>
    </xf>
    <xf numFmtId="4" fontId="36" fillId="0" borderId="0" xfId="0" applyNumberFormat="1" applyFont="1" applyFill="1" applyAlignment="1">
      <alignment vertical="center" wrapText="1"/>
    </xf>
    <xf numFmtId="4" fontId="36" fillId="0" borderId="0" xfId="51" applyNumberFormat="1" applyFont="1" applyFill="1" applyBorder="1" applyAlignment="1">
      <alignment horizontal="right" vertical="center" wrapText="1"/>
    </xf>
    <xf numFmtId="4" fontId="36" fillId="0" borderId="22" xfId="0" applyNumberFormat="1" applyFont="1" applyFill="1" applyBorder="1" applyAlignment="1">
      <alignment horizontal="right" vertical="center" wrapText="1"/>
    </xf>
    <xf numFmtId="0" fontId="36" fillId="0" borderId="0" xfId="0" applyFont="1" applyFill="1" applyAlignment="1">
      <alignment vertical="center" wrapText="1"/>
    </xf>
    <xf numFmtId="165" fontId="36" fillId="0" borderId="0" xfId="51" applyFont="1" applyFill="1" applyAlignment="1">
      <alignment vertical="center" wrapText="1"/>
    </xf>
    <xf numFmtId="4" fontId="39" fillId="0" borderId="0" xfId="0" applyNumberFormat="1" applyFont="1" applyFill="1" applyAlignment="1">
      <alignment horizontal="center" vertical="center" wrapText="1"/>
    </xf>
    <xf numFmtId="2" fontId="33" fillId="0" borderId="24" xfId="0" applyNumberFormat="1" applyFont="1" applyFill="1" applyBorder="1" applyAlignment="1">
      <alignment horizontal="left" vertical="center" wrapText="1"/>
    </xf>
    <xf numFmtId="2" fontId="33" fillId="0" borderId="25" xfId="0" applyNumberFormat="1" applyFont="1" applyFill="1" applyBorder="1" applyAlignment="1">
      <alignment horizontal="center" vertical="center" wrapText="1"/>
    </xf>
    <xf numFmtId="2" fontId="33" fillId="0" borderId="25" xfId="0" applyNumberFormat="1" applyFont="1" applyFill="1" applyBorder="1" applyAlignment="1">
      <alignment horizontal="justify" vertical="center" wrapText="1"/>
    </xf>
    <xf numFmtId="4" fontId="18" fillId="0" borderId="25" xfId="2" applyNumberFormat="1" applyFill="1" applyBorder="1" applyAlignment="1">
      <alignment horizontal="right" vertical="center" wrapText="1"/>
    </xf>
    <xf numFmtId="4" fontId="33" fillId="0" borderId="25" xfId="51" applyNumberFormat="1" applyFont="1" applyFill="1" applyBorder="1" applyAlignment="1">
      <alignment horizontal="right" vertical="center" wrapText="1"/>
    </xf>
    <xf numFmtId="165" fontId="33" fillId="0" borderId="26" xfId="51" applyFont="1" applyFill="1" applyBorder="1" applyAlignment="1">
      <alignment vertical="center" wrapText="1"/>
    </xf>
    <xf numFmtId="165" fontId="33" fillId="0" borderId="0" xfId="51" applyFont="1" applyFill="1" applyBorder="1" applyAlignment="1">
      <alignment vertical="center" wrapText="1"/>
    </xf>
    <xf numFmtId="4" fontId="33" fillId="0" borderId="0" xfId="51" applyNumberFormat="1" applyFont="1" applyFill="1" applyBorder="1" applyAlignment="1">
      <alignment horizontal="right" vertical="center" wrapText="1"/>
    </xf>
    <xf numFmtId="4" fontId="33" fillId="0" borderId="22" xfId="0" applyNumberFormat="1" applyFont="1" applyFill="1" applyBorder="1" applyAlignment="1">
      <alignment horizontal="right" vertical="center" wrapText="1"/>
    </xf>
    <xf numFmtId="0" fontId="33" fillId="0" borderId="24" xfId="0" applyFont="1" applyFill="1" applyBorder="1" applyAlignment="1">
      <alignment horizontal="center" vertical="center" wrapText="1"/>
    </xf>
    <xf numFmtId="0" fontId="33" fillId="0" borderId="25" xfId="0" applyFont="1" applyFill="1" applyBorder="1" applyAlignment="1">
      <alignment horizontal="center" vertical="center" wrapText="1"/>
    </xf>
    <xf numFmtId="0" fontId="33" fillId="0" borderId="25" xfId="0" applyFont="1" applyFill="1" applyBorder="1" applyAlignment="1">
      <alignment horizontal="justify" vertical="center" wrapText="1"/>
    </xf>
    <xf numFmtId="171" fontId="18" fillId="0" borderId="25" xfId="2" applyNumberFormat="1" applyFill="1" applyBorder="1" applyAlignment="1">
      <alignment horizontal="right" vertical="center" wrapText="1"/>
    </xf>
    <xf numFmtId="4" fontId="33" fillId="0" borderId="25" xfId="2" applyNumberFormat="1" applyFont="1" applyFill="1" applyBorder="1" applyAlignment="1">
      <alignment horizontal="right" vertical="center" wrapText="1"/>
    </xf>
    <xf numFmtId="4" fontId="33" fillId="0" borderId="26" xfId="51" applyNumberFormat="1" applyFont="1" applyFill="1" applyBorder="1" applyAlignment="1">
      <alignment horizontal="right" vertical="center" wrapText="1"/>
    </xf>
    <xf numFmtId="0" fontId="33" fillId="0" borderId="0" xfId="38" applyFont="1" applyFill="1" applyBorder="1" applyAlignment="1">
      <alignment vertical="center"/>
    </xf>
    <xf numFmtId="0" fontId="33" fillId="0" borderId="24" xfId="0" applyFont="1" applyFill="1" applyBorder="1" applyAlignment="1">
      <alignment horizontal="center" vertical="center"/>
    </xf>
    <xf numFmtId="0" fontId="33" fillId="0" borderId="25" xfId="0" applyFont="1" applyFill="1" applyBorder="1" applyAlignment="1">
      <alignment horizontal="center" vertical="center"/>
    </xf>
    <xf numFmtId="172" fontId="18" fillId="0" borderId="25" xfId="2" applyNumberFormat="1" applyFill="1" applyBorder="1" applyAlignment="1">
      <alignment horizontal="right" vertical="center" wrapText="1"/>
    </xf>
    <xf numFmtId="4" fontId="33" fillId="0" borderId="25" xfId="0" applyNumberFormat="1" applyFont="1" applyFill="1" applyBorder="1" applyAlignment="1">
      <alignment vertical="center" wrapText="1"/>
    </xf>
    <xf numFmtId="172" fontId="18" fillId="0" borderId="27" xfId="2" applyNumberFormat="1" applyFill="1" applyBorder="1" applyAlignment="1">
      <alignment horizontal="right" vertical="center" wrapText="1"/>
    </xf>
    <xf numFmtId="169" fontId="33" fillId="0" borderId="0" xfId="51" applyNumberFormat="1" applyFont="1" applyFill="1" applyBorder="1" applyAlignment="1">
      <alignment vertical="center"/>
    </xf>
    <xf numFmtId="0" fontId="33" fillId="0" borderId="25" xfId="0" quotePrefix="1" applyFont="1" applyFill="1" applyBorder="1" applyAlignment="1">
      <alignment horizontal="center" vertical="center"/>
    </xf>
    <xf numFmtId="0" fontId="33" fillId="0" borderId="25" xfId="38" applyFont="1" applyFill="1" applyBorder="1" applyAlignment="1">
      <alignment vertical="center"/>
    </xf>
    <xf numFmtId="0" fontId="33" fillId="0" borderId="26" xfId="38" applyFont="1" applyFill="1" applyBorder="1" applyAlignment="1">
      <alignment vertical="center"/>
    </xf>
    <xf numFmtId="172" fontId="18" fillId="0" borderId="28" xfId="2" applyNumberFormat="1" applyFill="1" applyBorder="1" applyAlignment="1">
      <alignment horizontal="right" vertical="center" wrapText="1"/>
    </xf>
    <xf numFmtId="0" fontId="33" fillId="0" borderId="25" xfId="0" applyFont="1" applyFill="1" applyBorder="1" applyAlignment="1">
      <alignment horizontal="left" vertical="center"/>
    </xf>
    <xf numFmtId="9" fontId="33" fillId="0" borderId="0" xfId="38" applyNumberFormat="1" applyFont="1" applyFill="1" applyBorder="1" applyAlignment="1">
      <alignment vertical="center"/>
    </xf>
    <xf numFmtId="165" fontId="33" fillId="0" borderId="0" xfId="51" applyFont="1" applyFill="1" applyBorder="1" applyAlignment="1">
      <alignment vertical="center"/>
    </xf>
    <xf numFmtId="0" fontId="33" fillId="0" borderId="25" xfId="0" quotePrefix="1" applyFont="1" applyFill="1" applyBorder="1" applyAlignment="1">
      <alignment horizontal="left" vertical="center"/>
    </xf>
    <xf numFmtId="0" fontId="33" fillId="0" borderId="25" xfId="0" quotePrefix="1" applyFont="1" applyFill="1" applyBorder="1" applyAlignment="1">
      <alignment horizontal="justify" vertical="center" wrapText="1"/>
    </xf>
    <xf numFmtId="0" fontId="35" fillId="0" borderId="30" xfId="0" applyFont="1" applyFill="1" applyBorder="1" applyAlignment="1">
      <alignment horizontal="right" vertical="center" wrapText="1"/>
    </xf>
    <xf numFmtId="4" fontId="36" fillId="0" borderId="28" xfId="0" applyNumberFormat="1" applyFont="1" applyFill="1" applyBorder="1" applyAlignment="1">
      <alignment horizontal="right" vertical="center" wrapText="1"/>
    </xf>
    <xf numFmtId="0" fontId="0" fillId="0" borderId="0" xfId="0" applyAlignment="1">
      <alignment horizontal="left"/>
    </xf>
    <xf numFmtId="0" fontId="2" fillId="0" borderId="0" xfId="0" applyFont="1" applyFill="1" applyAlignment="1">
      <alignment vertical="center"/>
    </xf>
    <xf numFmtId="0" fontId="2" fillId="0" borderId="0" xfId="0" applyFont="1"/>
    <xf numFmtId="164" fontId="0" fillId="0" borderId="0" xfId="0" applyNumberFormat="1"/>
    <xf numFmtId="165" fontId="0" fillId="0" borderId="0" xfId="0" applyNumberFormat="1"/>
    <xf numFmtId="0" fontId="0" fillId="0" borderId="0" xfId="0" applyAlignment="1">
      <alignment horizontal="right"/>
    </xf>
    <xf numFmtId="172" fontId="18" fillId="0" borderId="25" xfId="2" applyNumberFormat="1" applyFill="1" applyBorder="1" applyAlignment="1">
      <alignment horizontal="center" vertical="center" wrapText="1"/>
    </xf>
    <xf numFmtId="0" fontId="0" fillId="0" borderId="0" xfId="0" applyFill="1"/>
    <xf numFmtId="0" fontId="34" fillId="0" borderId="0" xfId="0" applyFont="1" applyFill="1" applyBorder="1" applyAlignment="1">
      <alignment vertical="center" wrapText="1"/>
    </xf>
    <xf numFmtId="0" fontId="35" fillId="24" borderId="9" xfId="0" applyFont="1" applyFill="1" applyBorder="1" applyAlignment="1">
      <alignment horizontal="right" vertical="center" wrapText="1"/>
    </xf>
    <xf numFmtId="2" fontId="33" fillId="0" borderId="9" xfId="0" applyNumberFormat="1" applyFont="1" applyFill="1" applyBorder="1" applyAlignment="1">
      <alignment horizontal="left" vertical="center" wrapText="1"/>
    </xf>
    <xf numFmtId="2" fontId="33" fillId="0" borderId="9" xfId="0" applyNumberFormat="1" applyFont="1" applyFill="1" applyBorder="1" applyAlignment="1">
      <alignment horizontal="center" vertical="center" wrapText="1"/>
    </xf>
    <xf numFmtId="2" fontId="33" fillId="0" borderId="9" xfId="0" applyNumberFormat="1" applyFont="1" applyFill="1" applyBorder="1" applyAlignment="1">
      <alignment horizontal="justify" vertical="center" wrapText="1"/>
    </xf>
    <xf numFmtId="4" fontId="18" fillId="0" borderId="9" xfId="2" applyNumberFormat="1" applyFill="1" applyBorder="1" applyAlignment="1">
      <alignment horizontal="right" vertical="center" wrapText="1"/>
    </xf>
    <xf numFmtId="4" fontId="33" fillId="0" borderId="9" xfId="51" applyNumberFormat="1" applyFont="1" applyFill="1" applyBorder="1" applyAlignment="1">
      <alignment horizontal="right" vertical="center" wrapText="1"/>
    </xf>
    <xf numFmtId="165" fontId="33" fillId="0" borderId="9" xfId="51" applyFont="1" applyFill="1" applyBorder="1" applyAlignment="1">
      <alignment vertical="center" wrapText="1"/>
    </xf>
    <xf numFmtId="165" fontId="33" fillId="0" borderId="0" xfId="0" applyNumberFormat="1" applyFont="1" applyFill="1" applyAlignment="1">
      <alignment vertical="center" wrapText="1"/>
    </xf>
    <xf numFmtId="0" fontId="33" fillId="0" borderId="9" xfId="0" applyFont="1" applyFill="1" applyBorder="1" applyAlignment="1">
      <alignment horizontal="center" vertical="center" wrapText="1"/>
    </xf>
    <xf numFmtId="0" fontId="33" fillId="0" borderId="9" xfId="0" applyFont="1" applyFill="1" applyBorder="1" applyAlignment="1">
      <alignment horizontal="justify" vertical="center" wrapText="1"/>
    </xf>
    <xf numFmtId="171" fontId="18" fillId="0" borderId="9" xfId="2" applyNumberFormat="1" applyFill="1" applyBorder="1" applyAlignment="1">
      <alignment horizontal="right" vertical="center" wrapText="1"/>
    </xf>
    <xf numFmtId="4" fontId="33" fillId="0" borderId="9" xfId="2" applyNumberFormat="1" applyFont="1" applyFill="1" applyBorder="1" applyAlignment="1">
      <alignment horizontal="right" vertical="center" wrapText="1"/>
    </xf>
    <xf numFmtId="0" fontId="33" fillId="0" borderId="0" xfId="54" applyFont="1" applyFill="1" applyBorder="1" applyAlignment="1">
      <alignment vertical="center"/>
    </xf>
    <xf numFmtId="0" fontId="33" fillId="0" borderId="9" xfId="0" quotePrefix="1" applyFont="1" applyFill="1" applyBorder="1" applyAlignment="1">
      <alignment horizontal="center" vertical="center" wrapText="1"/>
    </xf>
    <xf numFmtId="0" fontId="33" fillId="0" borderId="9" xfId="0" quotePrefix="1" applyFont="1" applyFill="1" applyBorder="1" applyAlignment="1">
      <alignment horizontal="center" vertical="center"/>
    </xf>
    <xf numFmtId="0" fontId="33" fillId="0" borderId="9" xfId="0" applyFont="1" applyFill="1" applyBorder="1" applyAlignment="1">
      <alignment horizontal="center" vertical="center"/>
    </xf>
    <xf numFmtId="172" fontId="18" fillId="0" borderId="9" xfId="2" applyNumberFormat="1" applyFill="1" applyBorder="1" applyAlignment="1">
      <alignment horizontal="right" vertical="center" wrapText="1"/>
    </xf>
    <xf numFmtId="4" fontId="33" fillId="0" borderId="9" xfId="0" applyNumberFormat="1" applyFont="1" applyFill="1" applyBorder="1" applyAlignment="1">
      <alignment vertical="center" wrapText="1"/>
    </xf>
    <xf numFmtId="0" fontId="33" fillId="0" borderId="9" xfId="54" applyFont="1" applyFill="1" applyBorder="1" applyAlignment="1">
      <alignment vertical="center"/>
    </xf>
    <xf numFmtId="4" fontId="33" fillId="0" borderId="0" xfId="54" applyNumberFormat="1" applyFont="1" applyFill="1" applyBorder="1" applyAlignment="1">
      <alignment horizontal="right" vertical="center"/>
    </xf>
    <xf numFmtId="0" fontId="33" fillId="0" borderId="9" xfId="0" quotePrefix="1" applyFont="1" applyFill="1" applyBorder="1" applyAlignment="1">
      <alignment horizontal="justify" vertical="center"/>
    </xf>
    <xf numFmtId="0" fontId="33" fillId="0" borderId="9" xfId="0" applyFont="1" applyFill="1" applyBorder="1" applyAlignment="1">
      <alignment horizontal="justify" vertical="center"/>
    </xf>
    <xf numFmtId="0" fontId="35" fillId="24" borderId="24" xfId="0" applyFont="1" applyFill="1" applyBorder="1" applyAlignment="1">
      <alignment horizontal="right" vertical="center" wrapText="1"/>
    </xf>
    <xf numFmtId="172" fontId="18" fillId="0" borderId="41" xfId="2" applyNumberFormat="1" applyFill="1" applyBorder="1" applyAlignment="1">
      <alignment horizontal="right" vertical="center" wrapText="1"/>
    </xf>
    <xf numFmtId="0" fontId="33" fillId="0" borderId="25" xfId="0" applyFont="1" applyFill="1" applyBorder="1" applyAlignment="1">
      <alignment horizontal="justify" vertical="center"/>
    </xf>
    <xf numFmtId="0" fontId="0" fillId="0" borderId="9" xfId="0" applyBorder="1"/>
    <xf numFmtId="0" fontId="22" fillId="0" borderId="9" xfId="0" applyFont="1" applyBorder="1" applyAlignment="1">
      <alignment horizontal="center" vertical="justify"/>
    </xf>
    <xf numFmtId="0" fontId="19" fillId="0" borderId="9" xfId="0" applyFont="1" applyBorder="1" applyAlignment="1">
      <alignment horizontal="center"/>
    </xf>
    <xf numFmtId="165" fontId="24" fillId="0" borderId="9" xfId="51" applyFont="1" applyBorder="1" applyAlignment="1">
      <alignment horizontal="center"/>
    </xf>
    <xf numFmtId="10" fontId="24" fillId="0" borderId="9" xfId="0" applyNumberFormat="1" applyFont="1" applyBorder="1" applyAlignment="1">
      <alignment horizontal="center"/>
    </xf>
    <xf numFmtId="10" fontId="0" fillId="0" borderId="0" xfId="0" applyNumberFormat="1"/>
    <xf numFmtId="165" fontId="24" fillId="0" borderId="9" xfId="51" applyNumberFormat="1" applyFont="1" applyBorder="1" applyAlignment="1">
      <alignment horizontal="center"/>
    </xf>
    <xf numFmtId="0" fontId="24" fillId="0" borderId="9" xfId="0" applyFont="1" applyBorder="1" applyAlignment="1"/>
    <xf numFmtId="0" fontId="26" fillId="0" borderId="9" xfId="0" applyFont="1" applyFill="1" applyBorder="1" applyAlignment="1">
      <alignment horizontal="center"/>
    </xf>
    <xf numFmtId="4" fontId="26" fillId="0" borderId="9" xfId="0" applyNumberFormat="1" applyFont="1" applyBorder="1" applyAlignment="1"/>
    <xf numFmtId="10" fontId="26" fillId="0" borderId="9" xfId="0" applyNumberFormat="1" applyFont="1" applyBorder="1" applyAlignment="1">
      <alignment horizontal="center"/>
    </xf>
    <xf numFmtId="4" fontId="26" fillId="0" borderId="9" xfId="0" applyNumberFormat="1" applyFont="1" applyBorder="1" applyAlignment="1">
      <alignment horizontal="center"/>
    </xf>
    <xf numFmtId="0" fontId="26" fillId="0" borderId="9" xfId="0" applyFont="1" applyFill="1" applyBorder="1" applyAlignment="1">
      <alignment horizontal="center" wrapText="1"/>
    </xf>
    <xf numFmtId="0" fontId="26" fillId="0" borderId="9" xfId="0" applyFont="1" applyBorder="1" applyAlignment="1"/>
    <xf numFmtId="4" fontId="24" fillId="0" borderId="0" xfId="0" applyNumberFormat="1" applyFont="1"/>
    <xf numFmtId="0" fontId="35" fillId="25" borderId="9" xfId="0" applyFont="1" applyFill="1" applyBorder="1" applyAlignment="1">
      <alignment horizontal="center" vertical="center" wrapText="1"/>
    </xf>
    <xf numFmtId="0" fontId="35" fillId="25" borderId="9" xfId="0" applyFont="1" applyFill="1" applyBorder="1" applyAlignment="1">
      <alignment horizontal="justify" vertical="center" wrapText="1"/>
    </xf>
    <xf numFmtId="4" fontId="40" fillId="25" borderId="9" xfId="1" applyNumberFormat="1" applyFont="1" applyFill="1" applyBorder="1" applyAlignment="1">
      <alignment vertical="center" wrapText="1"/>
    </xf>
    <xf numFmtId="166" fontId="40" fillId="25" borderId="25" xfId="1" applyNumberFormat="1" applyFont="1" applyFill="1" applyBorder="1" applyAlignment="1">
      <alignment horizontal="center" vertical="center" wrapText="1"/>
    </xf>
    <xf numFmtId="165" fontId="41" fillId="25" borderId="26" xfId="51" applyFont="1" applyFill="1" applyBorder="1" applyAlignment="1">
      <alignment horizontal="right" vertical="center"/>
    </xf>
    <xf numFmtId="0" fontId="35" fillId="25" borderId="25" xfId="0" applyFont="1" applyFill="1" applyBorder="1" applyAlignment="1">
      <alignment horizontal="center" vertical="center" wrapText="1"/>
    </xf>
    <xf numFmtId="0" fontId="35" fillId="25" borderId="25" xfId="0" applyFont="1" applyFill="1" applyBorder="1" applyAlignment="1">
      <alignment horizontal="justify" vertical="center" wrapText="1"/>
    </xf>
    <xf numFmtId="4" fontId="40" fillId="25" borderId="25" xfId="1" applyNumberFormat="1" applyFont="1" applyFill="1" applyBorder="1" applyAlignment="1">
      <alignment vertical="center" wrapText="1"/>
    </xf>
    <xf numFmtId="0" fontId="0" fillId="24" borderId="0" xfId="0" applyFill="1"/>
    <xf numFmtId="0" fontId="35" fillId="24" borderId="25" xfId="0" applyFont="1" applyFill="1" applyBorder="1" applyAlignment="1">
      <alignment horizontal="center" vertical="center" wrapText="1"/>
    </xf>
    <xf numFmtId="0" fontId="35" fillId="24" borderId="25" xfId="0" applyFont="1" applyFill="1" applyBorder="1" applyAlignment="1">
      <alignment horizontal="justify" vertical="center" wrapText="1"/>
    </xf>
    <xf numFmtId="4" fontId="40" fillId="24" borderId="25" xfId="1" applyNumberFormat="1" applyFont="1" applyFill="1" applyBorder="1" applyAlignment="1">
      <alignment vertical="center" wrapText="1"/>
    </xf>
    <xf numFmtId="166" fontId="40" fillId="24" borderId="25" xfId="1" applyNumberFormat="1" applyFont="1" applyFill="1" applyBorder="1" applyAlignment="1">
      <alignment horizontal="center" vertical="center" wrapText="1"/>
    </xf>
    <xf numFmtId="165" fontId="41" fillId="24" borderId="26" xfId="51" applyFont="1" applyFill="1" applyBorder="1" applyAlignment="1">
      <alignment horizontal="right" vertical="center"/>
    </xf>
    <xf numFmtId="0" fontId="0" fillId="25" borderId="0" xfId="0" applyFill="1"/>
    <xf numFmtId="0" fontId="33" fillId="0" borderId="25" xfId="0" quotePrefix="1" applyFont="1" applyFill="1" applyBorder="1" applyAlignment="1">
      <alignment horizontal="center" vertical="center" wrapText="1"/>
    </xf>
    <xf numFmtId="0" fontId="2" fillId="0" borderId="0" xfId="0" quotePrefix="1" applyFont="1"/>
    <xf numFmtId="0" fontId="35" fillId="25" borderId="31" xfId="0" applyFont="1" applyFill="1" applyBorder="1" applyAlignment="1">
      <alignment horizontal="center" vertical="center" wrapText="1"/>
    </xf>
    <xf numFmtId="0" fontId="35" fillId="25" borderId="31" xfId="0" applyFont="1" applyFill="1" applyBorder="1" applyAlignment="1">
      <alignment horizontal="justify" vertical="center" wrapText="1"/>
    </xf>
    <xf numFmtId="4" fontId="40" fillId="25" borderId="31" xfId="1" applyNumberFormat="1" applyFont="1" applyFill="1" applyBorder="1" applyAlignment="1">
      <alignment vertical="center" wrapText="1"/>
    </xf>
    <xf numFmtId="166" fontId="40" fillId="25" borderId="31" xfId="1" applyNumberFormat="1" applyFont="1" applyFill="1" applyBorder="1" applyAlignment="1">
      <alignment horizontal="center" vertical="center" wrapText="1"/>
    </xf>
    <xf numFmtId="165" fontId="41" fillId="25" borderId="32" xfId="51" applyFont="1" applyFill="1" applyBorder="1" applyAlignment="1">
      <alignment horizontal="right" vertical="center"/>
    </xf>
    <xf numFmtId="4" fontId="36" fillId="24" borderId="0" xfId="0" applyNumberFormat="1" applyFont="1" applyFill="1" applyAlignment="1">
      <alignment vertical="center" wrapText="1"/>
    </xf>
    <xf numFmtId="4" fontId="36" fillId="24" borderId="0" xfId="51" applyNumberFormat="1" applyFont="1" applyFill="1" applyBorder="1" applyAlignment="1">
      <alignment horizontal="right" vertical="center" wrapText="1"/>
    </xf>
    <xf numFmtId="4" fontId="36" fillId="24" borderId="22" xfId="0" applyNumberFormat="1" applyFont="1" applyFill="1" applyBorder="1" applyAlignment="1">
      <alignment horizontal="right" vertical="center" wrapText="1"/>
    </xf>
    <xf numFmtId="0" fontId="36" fillId="24" borderId="0" xfId="0" applyFont="1" applyFill="1" applyAlignment="1">
      <alignment vertical="center" wrapText="1"/>
    </xf>
    <xf numFmtId="165" fontId="36" fillId="24" borderId="0" xfId="51" applyFont="1" applyFill="1" applyAlignment="1">
      <alignment vertical="center" wrapText="1"/>
    </xf>
    <xf numFmtId="4" fontId="39" fillId="24" borderId="0" xfId="0" applyNumberFormat="1" applyFont="1" applyFill="1" applyAlignment="1">
      <alignment horizontal="center" vertical="center" wrapText="1"/>
    </xf>
    <xf numFmtId="0" fontId="0" fillId="0" borderId="0" xfId="0" applyFill="1" applyAlignment="1">
      <alignment horizontal="center"/>
    </xf>
    <xf numFmtId="166" fontId="40" fillId="25" borderId="9" xfId="1" applyNumberFormat="1" applyFont="1" applyFill="1" applyBorder="1" applyAlignment="1">
      <alignment horizontal="center" vertical="center" wrapText="1"/>
    </xf>
    <xf numFmtId="0" fontId="35" fillId="25" borderId="9" xfId="0" applyFont="1" applyFill="1" applyBorder="1" applyAlignment="1">
      <alignment horizontal="right" vertical="center" wrapText="1"/>
    </xf>
    <xf numFmtId="164" fontId="28" fillId="0" borderId="0" xfId="0" applyNumberFormat="1" applyFont="1"/>
    <xf numFmtId="0" fontId="28" fillId="0" borderId="0" xfId="0" applyFont="1"/>
    <xf numFmtId="0" fontId="44" fillId="0" borderId="0" xfId="0" applyFont="1"/>
    <xf numFmtId="0" fontId="44" fillId="22" borderId="0" xfId="0" applyFont="1" applyFill="1"/>
    <xf numFmtId="0" fontId="28" fillId="22" borderId="0" xfId="0" applyFont="1" applyFill="1"/>
    <xf numFmtId="0" fontId="35" fillId="0" borderId="9" xfId="0" applyFont="1" applyFill="1" applyBorder="1" applyAlignment="1">
      <alignment horizontal="center" vertical="center" wrapText="1"/>
    </xf>
    <xf numFmtId="0" fontId="18" fillId="26" borderId="9" xfId="0" applyNumberFormat="1" applyFont="1" applyFill="1" applyBorder="1" applyAlignment="1">
      <alignment horizontal="center" vertical="center"/>
    </xf>
    <xf numFmtId="0" fontId="18" fillId="26" borderId="9" xfId="0" applyNumberFormat="1" applyFont="1" applyFill="1" applyBorder="1" applyAlignment="1">
      <alignment horizontal="center" vertical="center" wrapText="1"/>
    </xf>
    <xf numFmtId="167" fontId="18" fillId="26" borderId="9" xfId="0" applyNumberFormat="1" applyFont="1" applyFill="1" applyBorder="1" applyAlignment="1">
      <alignment vertical="center" wrapText="1"/>
    </xf>
    <xf numFmtId="0" fontId="2" fillId="0" borderId="9" xfId="0" applyFont="1" applyFill="1" applyBorder="1" applyAlignment="1">
      <alignment horizontal="center" vertical="center"/>
    </xf>
    <xf numFmtId="0" fontId="2" fillId="0" borderId="9" xfId="0" applyFont="1" applyFill="1" applyBorder="1" applyAlignment="1">
      <alignment horizontal="center" vertical="center" wrapText="1"/>
    </xf>
    <xf numFmtId="0" fontId="45" fillId="0" borderId="9" xfId="0" applyFont="1" applyFill="1" applyBorder="1" applyAlignment="1">
      <alignment horizontal="justify" vertical="center" wrapText="1"/>
    </xf>
    <xf numFmtId="164" fontId="2" fillId="0" borderId="9" xfId="53" applyFont="1" applyFill="1" applyBorder="1" applyAlignment="1">
      <alignment horizontal="left" vertical="center"/>
    </xf>
    <xf numFmtId="0" fontId="2" fillId="0" borderId="9" xfId="0" applyFont="1" applyFill="1" applyBorder="1" applyAlignment="1">
      <alignment vertical="center" wrapText="1"/>
    </xf>
    <xf numFmtId="0" fontId="48" fillId="29" borderId="9" xfId="0" applyFont="1" applyFill="1" applyBorder="1" applyAlignment="1">
      <alignment horizontal="right" vertical="center" wrapText="1"/>
    </xf>
    <xf numFmtId="0" fontId="18" fillId="29" borderId="9" xfId="0" applyFont="1" applyFill="1" applyBorder="1" applyAlignment="1">
      <alignment horizontal="left" vertical="center" wrapText="1"/>
    </xf>
    <xf numFmtId="0" fontId="2" fillId="21" borderId="9" xfId="0" applyFont="1" applyFill="1" applyBorder="1" applyAlignment="1">
      <alignment horizontal="left" vertical="center" wrapText="1"/>
    </xf>
    <xf numFmtId="49" fontId="18" fillId="26" borderId="9" xfId="0" applyNumberFormat="1" applyFont="1" applyFill="1" applyBorder="1" applyAlignment="1">
      <alignment horizontal="center" vertical="center" wrapText="1"/>
    </xf>
    <xf numFmtId="167" fontId="18" fillId="26" borderId="9" xfId="0" quotePrefix="1" applyNumberFormat="1" applyFont="1" applyFill="1" applyBorder="1" applyAlignment="1">
      <alignment horizontal="center" vertical="center"/>
    </xf>
    <xf numFmtId="0" fontId="45" fillId="0" borderId="9" xfId="0" applyFont="1" applyFill="1" applyBorder="1" applyAlignment="1">
      <alignment horizontal="center" vertical="center"/>
    </xf>
    <xf numFmtId="0" fontId="2" fillId="0" borderId="9" xfId="0" applyFont="1" applyFill="1" applyBorder="1" applyAlignment="1">
      <alignment horizontal="left" vertical="center"/>
    </xf>
    <xf numFmtId="0" fontId="2" fillId="0" borderId="9" xfId="37" applyFont="1" applyFill="1" applyBorder="1" applyAlignment="1">
      <alignment horizontal="center" vertical="center" wrapText="1"/>
    </xf>
    <xf numFmtId="0" fontId="2" fillId="0" borderId="9" xfId="37" applyFont="1" applyFill="1" applyBorder="1" applyAlignment="1">
      <alignment horizontal="left" vertical="center" wrapText="1"/>
    </xf>
    <xf numFmtId="0" fontId="2" fillId="0" borderId="9" xfId="0" applyFont="1" applyFill="1" applyBorder="1"/>
    <xf numFmtId="0" fontId="2" fillId="0" borderId="9" xfId="0" applyFont="1" applyFill="1" applyBorder="1" applyAlignment="1">
      <alignment horizontal="center"/>
    </xf>
    <xf numFmtId="0" fontId="45" fillId="0" borderId="9" xfId="0" applyFont="1" applyFill="1" applyBorder="1" applyAlignment="1">
      <alignment horizontal="center" vertical="center" wrapText="1"/>
    </xf>
    <xf numFmtId="167" fontId="2" fillId="0" borderId="9" xfId="37" applyNumberFormat="1" applyFont="1" applyFill="1" applyBorder="1" applyAlignment="1">
      <alignment vertical="center" wrapText="1"/>
    </xf>
    <xf numFmtId="167" fontId="2" fillId="0" borderId="9" xfId="37" quotePrefix="1" applyNumberFormat="1" applyFont="1" applyFill="1" applyBorder="1" applyAlignment="1">
      <alignment horizontal="center" vertical="center"/>
    </xf>
    <xf numFmtId="0" fontId="2" fillId="0" borderId="9" xfId="37" applyFont="1" applyFill="1" applyBorder="1" applyAlignment="1">
      <alignment horizontal="justify" vertical="center"/>
    </xf>
    <xf numFmtId="0" fontId="2" fillId="0" borderId="9" xfId="37" applyFont="1" applyFill="1" applyBorder="1" applyAlignment="1">
      <alignment horizontal="center" vertical="center"/>
    </xf>
    <xf numFmtId="0" fontId="2" fillId="0" borderId="9" xfId="0" applyFont="1" applyFill="1" applyBorder="1" applyAlignment="1">
      <alignment horizontal="justify" vertical="center" wrapText="1"/>
    </xf>
    <xf numFmtId="49" fontId="2" fillId="21" borderId="9" xfId="0" applyNumberFormat="1" applyFont="1" applyFill="1" applyBorder="1" applyAlignment="1">
      <alignment horizontal="center" vertical="center" wrapText="1"/>
    </xf>
    <xf numFmtId="165" fontId="2" fillId="0" borderId="9" xfId="51" applyFont="1" applyFill="1" applyBorder="1" applyAlignment="1">
      <alignment horizontal="center" vertical="center" wrapText="1"/>
    </xf>
    <xf numFmtId="0" fontId="2" fillId="0" borderId="9" xfId="0" applyFont="1" applyFill="1" applyBorder="1" applyAlignment="1">
      <alignment horizontal="left" vertical="center" wrapText="1"/>
    </xf>
    <xf numFmtId="49" fontId="2" fillId="0" borderId="9" xfId="0" applyNumberFormat="1" applyFont="1" applyFill="1" applyBorder="1" applyAlignment="1">
      <alignment horizontal="center" vertical="center" wrapText="1"/>
    </xf>
    <xf numFmtId="167" fontId="2" fillId="0" borderId="9" xfId="0" applyNumberFormat="1" applyFont="1" applyFill="1" applyBorder="1" applyAlignment="1">
      <alignment horizontal="center" vertical="center"/>
    </xf>
    <xf numFmtId="0" fontId="2" fillId="0" borderId="9" xfId="0" applyFont="1" applyFill="1" applyBorder="1" applyAlignment="1">
      <alignment horizontal="left"/>
    </xf>
    <xf numFmtId="165" fontId="2" fillId="0" borderId="9" xfId="51" applyFont="1" applyFill="1" applyBorder="1" applyAlignment="1">
      <alignment horizontal="center" vertical="center"/>
    </xf>
    <xf numFmtId="0" fontId="2" fillId="0" borderId="9" xfId="0" applyFont="1" applyFill="1" applyBorder="1" applyAlignment="1">
      <alignment wrapText="1"/>
    </xf>
    <xf numFmtId="0" fontId="2" fillId="0" borderId="9" xfId="0" applyFont="1" applyFill="1" applyBorder="1" applyAlignment="1">
      <alignment vertical="center"/>
    </xf>
    <xf numFmtId="0" fontId="18" fillId="22" borderId="9" xfId="0" applyNumberFormat="1" applyFont="1" applyFill="1" applyBorder="1" applyAlignment="1">
      <alignment horizontal="center" vertical="center"/>
    </xf>
    <xf numFmtId="0" fontId="18" fillId="22" borderId="9" xfId="0" applyNumberFormat="1" applyFont="1" applyFill="1" applyBorder="1" applyAlignment="1">
      <alignment horizontal="center" vertical="center" wrapText="1"/>
    </xf>
    <xf numFmtId="168" fontId="18" fillId="19" borderId="9" xfId="0" applyNumberFormat="1" applyFont="1" applyFill="1" applyBorder="1" applyAlignment="1">
      <alignment horizontal="center" vertical="center" wrapText="1"/>
    </xf>
    <xf numFmtId="167" fontId="18" fillId="19" borderId="9" xfId="0" applyNumberFormat="1" applyFont="1" applyFill="1" applyBorder="1" applyAlignment="1">
      <alignment vertical="center" wrapText="1"/>
    </xf>
    <xf numFmtId="167" fontId="18" fillId="19" borderId="9" xfId="0" quotePrefix="1" applyNumberFormat="1" applyFont="1" applyFill="1" applyBorder="1" applyAlignment="1">
      <alignment horizontal="center" vertical="center"/>
    </xf>
    <xf numFmtId="4" fontId="18" fillId="19" borderId="9" xfId="51" quotePrefix="1" applyNumberFormat="1" applyFont="1" applyFill="1" applyBorder="1" applyAlignment="1">
      <alignment horizontal="right" vertical="center"/>
    </xf>
    <xf numFmtId="0" fontId="2" fillId="21" borderId="9" xfId="0" applyFont="1" applyFill="1" applyBorder="1" applyAlignment="1">
      <alignment horizontal="center" vertical="center"/>
    </xf>
    <xf numFmtId="164" fontId="2" fillId="0" borderId="9" xfId="53" applyFont="1" applyFill="1" applyBorder="1" applyAlignment="1">
      <alignment horizontal="right" vertical="center"/>
    </xf>
    <xf numFmtId="0" fontId="47" fillId="22" borderId="9" xfId="0" applyFont="1" applyFill="1" applyBorder="1" applyAlignment="1">
      <alignment horizontal="center" vertical="center" wrapText="1"/>
    </xf>
    <xf numFmtId="0" fontId="2" fillId="22" borderId="9" xfId="0" applyFont="1" applyFill="1" applyBorder="1" applyAlignment="1">
      <alignment horizontal="center" vertical="center" wrapText="1"/>
    </xf>
    <xf numFmtId="0" fontId="2" fillId="22" borderId="9" xfId="0" applyFont="1" applyFill="1" applyBorder="1" applyAlignment="1">
      <alignment horizontal="justify" vertical="center" wrapText="1"/>
    </xf>
    <xf numFmtId="4" fontId="18" fillId="22" borderId="9" xfId="51" applyNumberFormat="1" applyFont="1" applyFill="1" applyBorder="1" applyAlignment="1">
      <alignment horizontal="right" vertical="center"/>
    </xf>
    <xf numFmtId="0" fontId="18" fillId="21" borderId="9" xfId="0" applyFont="1" applyFill="1" applyBorder="1" applyAlignment="1">
      <alignment horizontal="center" vertical="center" wrapText="1"/>
    </xf>
    <xf numFmtId="0" fontId="18" fillId="21" borderId="9" xfId="0" applyFont="1" applyFill="1" applyBorder="1" applyAlignment="1">
      <alignment horizontal="right" vertical="center" wrapText="1"/>
    </xf>
    <xf numFmtId="0" fontId="18" fillId="18" borderId="9" xfId="0" applyFont="1" applyFill="1" applyBorder="1" applyAlignment="1">
      <alignment vertical="center" wrapText="1"/>
    </xf>
    <xf numFmtId="0" fontId="18" fillId="28" borderId="9" xfId="0" applyFont="1" applyFill="1" applyBorder="1" applyAlignment="1">
      <alignment horizontal="center" vertical="center" wrapText="1"/>
    </xf>
    <xf numFmtId="4" fontId="18" fillId="28" borderId="9" xfId="51" applyNumberFormat="1" applyFont="1" applyFill="1" applyBorder="1" applyAlignment="1">
      <alignment horizontal="right" vertical="center"/>
    </xf>
    <xf numFmtId="0" fontId="18" fillId="22" borderId="46" xfId="0" applyNumberFormat="1" applyFont="1" applyFill="1" applyBorder="1" applyAlignment="1">
      <alignment horizontal="center" vertical="center"/>
    </xf>
    <xf numFmtId="0" fontId="18" fillId="22" borderId="47" xfId="0" applyNumberFormat="1" applyFont="1" applyFill="1" applyBorder="1" applyAlignment="1">
      <alignment horizontal="center" vertical="center"/>
    </xf>
    <xf numFmtId="164" fontId="18" fillId="27" borderId="9" xfId="53" applyFont="1" applyFill="1" applyBorder="1" applyAlignment="1">
      <alignment horizontal="right" vertical="center"/>
    </xf>
    <xf numFmtId="0" fontId="2" fillId="21" borderId="9" xfId="0" applyNumberFormat="1" applyFont="1" applyFill="1" applyBorder="1" applyAlignment="1">
      <alignment horizontal="center" vertical="center" wrapText="1"/>
    </xf>
    <xf numFmtId="0" fontId="2" fillId="0" borderId="9" xfId="0" applyNumberFormat="1" applyFont="1" applyFill="1" applyBorder="1" applyAlignment="1">
      <alignment horizontal="left" vertical="center" wrapText="1"/>
    </xf>
    <xf numFmtId="0" fontId="2" fillId="0" borderId="9" xfId="0" applyNumberFormat="1" applyFont="1" applyFill="1" applyBorder="1" applyAlignment="1">
      <alignment horizontal="center" vertical="center"/>
    </xf>
    <xf numFmtId="0" fontId="2" fillId="0" borderId="46" xfId="0" applyNumberFormat="1" applyFont="1" applyFill="1" applyBorder="1" applyAlignment="1">
      <alignment horizontal="center" vertical="center"/>
    </xf>
    <xf numFmtId="4" fontId="2" fillId="0" borderId="45" xfId="51" applyNumberFormat="1" applyFont="1" applyFill="1" applyBorder="1" applyAlignment="1">
      <alignment horizontal="right" vertical="center"/>
    </xf>
    <xf numFmtId="0" fontId="2" fillId="29" borderId="9" xfId="38" applyFont="1" applyFill="1" applyBorder="1" applyAlignment="1">
      <alignment horizontal="center" vertical="center"/>
    </xf>
    <xf numFmtId="165" fontId="2" fillId="29" borderId="9" xfId="51" applyFont="1" applyFill="1" applyBorder="1" applyAlignment="1">
      <alignment horizontal="center" vertical="center"/>
    </xf>
    <xf numFmtId="0" fontId="18" fillId="29" borderId="9" xfId="38" applyFont="1" applyFill="1" applyBorder="1" applyAlignment="1">
      <alignment horizontal="left" vertical="center"/>
    </xf>
    <xf numFmtId="0" fontId="48" fillId="29" borderId="9" xfId="0" applyFont="1" applyFill="1" applyBorder="1" applyAlignment="1">
      <alignment horizontal="center" vertical="center" wrapText="1"/>
    </xf>
    <xf numFmtId="0" fontId="2" fillId="0" borderId="9" xfId="0" applyFont="1" applyFill="1" applyBorder="1" applyAlignment="1">
      <alignment horizontal="center" wrapText="1"/>
    </xf>
    <xf numFmtId="165" fontId="18" fillId="26" borderId="9" xfId="51" quotePrefix="1" applyFont="1" applyFill="1" applyBorder="1" applyAlignment="1">
      <alignment horizontal="center" vertical="center"/>
    </xf>
    <xf numFmtId="2" fontId="2" fillId="0" borderId="9" xfId="51" quotePrefix="1" applyNumberFormat="1" applyFont="1" applyFill="1" applyBorder="1" applyAlignment="1">
      <alignment horizontal="center" vertical="center"/>
    </xf>
    <xf numFmtId="2" fontId="2" fillId="0" borderId="9" xfId="51" applyNumberFormat="1" applyFont="1" applyFill="1" applyBorder="1" applyAlignment="1">
      <alignment horizontal="center"/>
    </xf>
    <xf numFmtId="2" fontId="2" fillId="0" borderId="9" xfId="51" applyNumberFormat="1" applyFont="1" applyFill="1" applyBorder="1" applyAlignment="1">
      <alignment horizontal="center" vertical="center"/>
    </xf>
    <xf numFmtId="2" fontId="18" fillId="19" borderId="9" xfId="51" quotePrefix="1" applyNumberFormat="1" applyFont="1" applyFill="1" applyBorder="1" applyAlignment="1">
      <alignment horizontal="center" vertical="center"/>
    </xf>
    <xf numFmtId="2" fontId="2" fillId="22" borderId="9" xfId="0" applyNumberFormat="1" applyFont="1" applyFill="1" applyBorder="1" applyAlignment="1">
      <alignment horizontal="center" vertical="center" wrapText="1"/>
    </xf>
    <xf numFmtId="2" fontId="18" fillId="28" borderId="9" xfId="0" applyNumberFormat="1" applyFont="1" applyFill="1" applyBorder="1" applyAlignment="1">
      <alignment horizontal="center" vertical="center" wrapText="1"/>
    </xf>
    <xf numFmtId="2" fontId="18" fillId="22" borderId="46" xfId="0" applyNumberFormat="1" applyFont="1" applyFill="1" applyBorder="1" applyAlignment="1">
      <alignment horizontal="center" vertical="center"/>
    </xf>
    <xf numFmtId="0" fontId="45" fillId="21" borderId="9" xfId="0" applyFont="1" applyFill="1" applyBorder="1" applyAlignment="1">
      <alignment horizontal="center" vertical="center"/>
    </xf>
    <xf numFmtId="0" fontId="2" fillId="21" borderId="9" xfId="37" applyFont="1" applyFill="1" applyBorder="1" applyAlignment="1">
      <alignment horizontal="center" vertical="center"/>
    </xf>
    <xf numFmtId="0" fontId="2" fillId="21" borderId="9" xfId="37" applyNumberFormat="1" applyFont="1" applyFill="1" applyBorder="1" applyAlignment="1">
      <alignment horizontal="center" vertical="center" wrapText="1"/>
    </xf>
    <xf numFmtId="0" fontId="2" fillId="21" borderId="9" xfId="0" applyFont="1" applyFill="1" applyBorder="1" applyAlignment="1">
      <alignment horizontal="center"/>
    </xf>
    <xf numFmtId="0" fontId="2" fillId="21" borderId="9" xfId="0" applyFont="1" applyFill="1" applyBorder="1"/>
    <xf numFmtId="0" fontId="2" fillId="21" borderId="9" xfId="0" applyFont="1" applyFill="1" applyBorder="1" applyAlignment="1">
      <alignment horizontal="justify" vertical="center" wrapText="1"/>
    </xf>
    <xf numFmtId="167" fontId="2" fillId="21" borderId="9" xfId="0" applyNumberFormat="1" applyFont="1" applyFill="1" applyBorder="1" applyAlignment="1">
      <alignment horizontal="center" vertical="center"/>
    </xf>
    <xf numFmtId="2" fontId="2" fillId="21" borderId="9" xfId="51" applyNumberFormat="1" applyFont="1" applyFill="1" applyBorder="1" applyAlignment="1">
      <alignment horizontal="center" vertical="center"/>
    </xf>
    <xf numFmtId="165" fontId="2" fillId="21" borderId="9" xfId="51" applyFont="1" applyFill="1" applyBorder="1" applyAlignment="1">
      <alignment horizontal="center" vertical="center"/>
    </xf>
    <xf numFmtId="173" fontId="2" fillId="21" borderId="9" xfId="0" applyNumberFormat="1" applyFont="1" applyFill="1" applyBorder="1" applyAlignment="1">
      <alignment horizontal="center" vertical="center" wrapText="1"/>
    </xf>
    <xf numFmtId="173" fontId="18" fillId="22" borderId="9" xfId="0" applyNumberFormat="1" applyFont="1" applyFill="1" applyBorder="1" applyAlignment="1">
      <alignment horizontal="center" vertical="center" wrapText="1"/>
    </xf>
    <xf numFmtId="0" fontId="45" fillId="0" borderId="9" xfId="37" applyFont="1" applyFill="1" applyBorder="1" applyAlignment="1">
      <alignment horizontal="center" vertical="center"/>
    </xf>
    <xf numFmtId="164" fontId="48" fillId="29" borderId="9" xfId="53" applyFont="1" applyFill="1" applyBorder="1" applyAlignment="1">
      <alignment horizontal="right" vertical="center"/>
    </xf>
    <xf numFmtId="4" fontId="18" fillId="26" borderId="9" xfId="51" quotePrefix="1" applyNumberFormat="1" applyFont="1" applyFill="1" applyBorder="1" applyAlignment="1">
      <alignment horizontal="right" vertical="center"/>
    </xf>
    <xf numFmtId="0" fontId="49" fillId="0" borderId="9" xfId="0" applyFont="1" applyFill="1" applyBorder="1" applyAlignment="1">
      <alignment vertical="center" wrapText="1"/>
    </xf>
    <xf numFmtId="0" fontId="50" fillId="21" borderId="9" xfId="0" applyFont="1" applyFill="1" applyBorder="1" applyAlignment="1">
      <alignment horizontal="center" vertical="center" wrapText="1"/>
    </xf>
    <xf numFmtId="0" fontId="18" fillId="0" borderId="9" xfId="0" applyFont="1" applyFill="1" applyBorder="1" applyAlignment="1">
      <alignment horizontal="justify" vertical="center" wrapText="1"/>
    </xf>
    <xf numFmtId="0" fontId="50" fillId="0" borderId="9" xfId="0" applyFont="1" applyFill="1" applyBorder="1" applyAlignment="1">
      <alignment horizontal="center" vertical="center" wrapText="1"/>
    </xf>
    <xf numFmtId="165" fontId="50" fillId="0" borderId="9" xfId="51" applyFont="1" applyFill="1" applyBorder="1" applyAlignment="1">
      <alignment horizontal="right" vertical="center"/>
    </xf>
    <xf numFmtId="0" fontId="2" fillId="0" borderId="9" xfId="38" applyFont="1" applyFill="1" applyBorder="1" applyAlignment="1">
      <alignment horizontal="center" vertical="center"/>
    </xf>
    <xf numFmtId="0" fontId="2" fillId="0" borderId="9" xfId="38" applyFont="1" applyFill="1" applyBorder="1" applyAlignment="1">
      <alignment horizontal="left" vertical="center"/>
    </xf>
    <xf numFmtId="0" fontId="2" fillId="0" borderId="9" xfId="38" applyFont="1" applyFill="1" applyBorder="1" applyAlignment="1">
      <alignment horizontal="left" vertical="center" wrapText="1"/>
    </xf>
    <xf numFmtId="165" fontId="24" fillId="0" borderId="9" xfId="0" applyNumberFormat="1" applyFont="1" applyBorder="1" applyAlignment="1">
      <alignment horizontal="center"/>
    </xf>
    <xf numFmtId="0" fontId="2" fillId="21" borderId="45" xfId="0" applyFont="1" applyFill="1" applyBorder="1" applyAlignment="1">
      <alignment horizontal="center" vertical="center"/>
    </xf>
    <xf numFmtId="0" fontId="2" fillId="21" borderId="43" xfId="37" applyFont="1" applyFill="1" applyBorder="1" applyAlignment="1">
      <alignment horizontal="center" vertical="center"/>
    </xf>
    <xf numFmtId="0" fontId="2" fillId="21" borderId="9" xfId="0" applyFont="1" applyFill="1" applyBorder="1" applyAlignment="1">
      <alignment vertical="center" wrapText="1"/>
    </xf>
    <xf numFmtId="0" fontId="2" fillId="21" borderId="44" xfId="0" applyFont="1" applyFill="1" applyBorder="1" applyAlignment="1">
      <alignment horizontal="center" vertical="center"/>
    </xf>
    <xf numFmtId="164" fontId="2" fillId="21" borderId="9" xfId="53" applyFont="1" applyFill="1" applyBorder="1" applyAlignment="1">
      <alignment horizontal="left" vertical="center"/>
    </xf>
    <xf numFmtId="0" fontId="2" fillId="21" borderId="9" xfId="55" applyFont="1" applyFill="1" applyBorder="1" applyAlignment="1">
      <alignment horizontal="left" vertical="center" wrapText="1"/>
    </xf>
    <xf numFmtId="0" fontId="35" fillId="30" borderId="9" xfId="0" applyFont="1" applyFill="1" applyBorder="1" applyAlignment="1">
      <alignment horizontal="center" vertical="center" wrapText="1"/>
    </xf>
    <xf numFmtId="0" fontId="33" fillId="21" borderId="9" xfId="55" applyFont="1" applyFill="1" applyBorder="1" applyAlignment="1">
      <alignment horizontal="center" vertical="center"/>
    </xf>
    <xf numFmtId="1" fontId="33" fillId="0" borderId="9" xfId="57" applyNumberFormat="1" applyFont="1" applyFill="1" applyBorder="1" applyAlignment="1">
      <alignment horizontal="center" vertical="center"/>
    </xf>
    <xf numFmtId="0" fontId="33" fillId="21" borderId="9" xfId="55" applyFont="1" applyFill="1" applyBorder="1" applyAlignment="1">
      <alignment vertical="center"/>
    </xf>
    <xf numFmtId="49" fontId="33" fillId="21" borderId="9" xfId="55" applyNumberFormat="1" applyFont="1" applyFill="1" applyBorder="1" applyAlignment="1">
      <alignment horizontal="center" vertical="center"/>
    </xf>
    <xf numFmtId="4" fontId="33" fillId="21" borderId="9" xfId="58" applyNumberFormat="1" applyFont="1" applyFill="1" applyBorder="1" applyAlignment="1">
      <alignment vertical="center"/>
    </xf>
    <xf numFmtId="0" fontId="33" fillId="21" borderId="9" xfId="55" applyFont="1" applyFill="1" applyBorder="1" applyAlignment="1">
      <alignment horizontal="left" vertical="center" wrapText="1"/>
    </xf>
    <xf numFmtId="0" fontId="33" fillId="0" borderId="9" xfId="0" applyFont="1" applyFill="1" applyBorder="1" applyAlignment="1">
      <alignment horizontal="center"/>
    </xf>
    <xf numFmtId="0" fontId="33" fillId="0" borderId="9" xfId="0" applyFont="1" applyFill="1" applyBorder="1"/>
    <xf numFmtId="4" fontId="34" fillId="0" borderId="9" xfId="2" applyNumberFormat="1" applyFont="1" applyFill="1" applyBorder="1" applyAlignment="1">
      <alignment horizontal="right" vertical="center" wrapText="1"/>
    </xf>
    <xf numFmtId="0" fontId="39" fillId="0" borderId="9" xfId="38" applyFont="1" applyFill="1" applyBorder="1" applyAlignment="1">
      <alignment vertical="center"/>
    </xf>
    <xf numFmtId="171" fontId="34" fillId="0" borderId="9" xfId="2" applyNumberFormat="1" applyFont="1" applyFill="1" applyBorder="1" applyAlignment="1">
      <alignment horizontal="right" vertical="center" wrapText="1"/>
    </xf>
    <xf numFmtId="0" fontId="33" fillId="0" borderId="0" xfId="0" applyFont="1" applyFill="1" applyBorder="1" applyAlignment="1">
      <alignment horizontal="center"/>
    </xf>
    <xf numFmtId="0" fontId="33" fillId="0" borderId="0" xfId="0" applyFont="1" applyFill="1" applyBorder="1"/>
    <xf numFmtId="0" fontId="33" fillId="0" borderId="0" xfId="0" applyFont="1" applyFill="1" applyBorder="1" applyAlignment="1">
      <alignment horizontal="justify" vertical="center" wrapText="1"/>
    </xf>
    <xf numFmtId="0" fontId="33" fillId="0" borderId="0" xfId="0" applyFont="1" applyFill="1" applyBorder="1" applyAlignment="1">
      <alignment horizontal="center" vertical="center" wrapText="1"/>
    </xf>
    <xf numFmtId="171" fontId="34" fillId="0" borderId="0" xfId="2" applyNumberFormat="1" applyFont="1" applyFill="1" applyBorder="1" applyAlignment="1">
      <alignment horizontal="right" vertical="center" wrapText="1"/>
    </xf>
    <xf numFmtId="0" fontId="39" fillId="0" borderId="0" xfId="38" applyFont="1" applyFill="1" applyBorder="1" applyAlignment="1">
      <alignment vertical="center"/>
    </xf>
    <xf numFmtId="0" fontId="47" fillId="0" borderId="0" xfId="0" applyFont="1" applyFill="1"/>
    <xf numFmtId="0" fontId="33" fillId="21" borderId="46" xfId="55" applyFont="1" applyFill="1" applyBorder="1" applyAlignment="1">
      <alignment horizontal="center" vertical="center"/>
    </xf>
    <xf numFmtId="1" fontId="33" fillId="0" borderId="46" xfId="57" applyNumberFormat="1" applyFont="1" applyFill="1" applyBorder="1" applyAlignment="1">
      <alignment horizontal="center" vertical="center"/>
    </xf>
    <xf numFmtId="0" fontId="33" fillId="21" borderId="45" xfId="55" applyFont="1" applyFill="1" applyBorder="1" applyAlignment="1">
      <alignment horizontal="center" vertical="center"/>
    </xf>
    <xf numFmtId="165" fontId="18" fillId="19" borderId="9" xfId="59" applyFont="1" applyFill="1" applyBorder="1" applyAlignment="1">
      <alignment vertical="center"/>
    </xf>
    <xf numFmtId="0" fontId="18" fillId="19" borderId="9" xfId="37" applyFont="1" applyFill="1" applyBorder="1" applyAlignment="1">
      <alignment vertical="center"/>
    </xf>
    <xf numFmtId="0" fontId="2" fillId="0" borderId="0" xfId="0" applyFont="1" applyFill="1" applyAlignment="1">
      <alignment horizontal="center"/>
    </xf>
    <xf numFmtId="0" fontId="2" fillId="0" borderId="0" xfId="0" applyFont="1" applyFill="1"/>
    <xf numFmtId="0" fontId="2" fillId="0" borderId="48" xfId="0" applyFont="1" applyFill="1" applyBorder="1" applyAlignment="1">
      <alignment horizontal="center" vertical="center" wrapText="1"/>
    </xf>
    <xf numFmtId="0" fontId="2" fillId="21" borderId="48" xfId="0" applyFont="1" applyFill="1" applyBorder="1" applyAlignment="1">
      <alignment horizontal="center" vertical="center" wrapText="1"/>
    </xf>
    <xf numFmtId="164" fontId="2" fillId="21" borderId="49" xfId="53" applyFont="1" applyFill="1" applyBorder="1" applyAlignment="1">
      <alignment horizontal="center" vertical="center"/>
    </xf>
    <xf numFmtId="164" fontId="2" fillId="0" borderId="50" xfId="53" applyFont="1" applyFill="1" applyBorder="1" applyAlignment="1">
      <alignment horizontal="center" vertical="center"/>
    </xf>
    <xf numFmtId="44" fontId="2" fillId="0" borderId="50" xfId="0" applyNumberFormat="1" applyFont="1" applyFill="1" applyBorder="1" applyAlignment="1">
      <alignment horizontal="center" vertical="center"/>
    </xf>
    <xf numFmtId="2" fontId="2" fillId="0" borderId="0" xfId="51" applyNumberFormat="1" applyFont="1" applyFill="1" applyAlignment="1">
      <alignment horizontal="center"/>
    </xf>
    <xf numFmtId="165" fontId="2" fillId="0" borderId="0" xfId="51" applyFont="1" applyFill="1" applyAlignment="1">
      <alignment horizontal="center"/>
    </xf>
    <xf numFmtId="0" fontId="2" fillId="21" borderId="9" xfId="0" applyFont="1" applyFill="1" applyBorder="1" applyAlignment="1">
      <alignment horizontal="left" vertical="center"/>
    </xf>
    <xf numFmtId="0" fontId="18" fillId="22" borderId="9" xfId="38" applyFont="1" applyFill="1" applyBorder="1" applyAlignment="1">
      <alignment horizontal="center" vertical="center"/>
    </xf>
    <xf numFmtId="0" fontId="2" fillId="21" borderId="9" xfId="0" applyFont="1" applyFill="1" applyBorder="1" applyAlignment="1">
      <alignment horizontal="left" wrapText="1"/>
    </xf>
    <xf numFmtId="0" fontId="2" fillId="21" borderId="9" xfId="51" applyNumberFormat="1" applyFont="1" applyFill="1" applyBorder="1" applyAlignment="1">
      <alignment horizontal="center" vertical="center"/>
    </xf>
    <xf numFmtId="0" fontId="2" fillId="21" borderId="9" xfId="0" applyNumberFormat="1" applyFont="1" applyFill="1" applyBorder="1" applyAlignment="1">
      <alignment horizontal="center" vertical="center"/>
    </xf>
    <xf numFmtId="49" fontId="47" fillId="31" borderId="9" xfId="60" applyNumberFormat="1" applyFont="1" applyFill="1" applyBorder="1" applyAlignment="1">
      <alignment horizontal="center" vertical="center" wrapText="1"/>
    </xf>
    <xf numFmtId="0" fontId="47" fillId="31" borderId="9" xfId="37" applyFont="1" applyFill="1" applyBorder="1" applyAlignment="1">
      <alignment horizontal="left" vertical="center" wrapText="1"/>
    </xf>
    <xf numFmtId="0" fontId="47" fillId="31" borderId="9" xfId="37" applyFont="1" applyFill="1" applyBorder="1" applyAlignment="1">
      <alignment horizontal="center" vertical="center"/>
    </xf>
    <xf numFmtId="0" fontId="18" fillId="31" borderId="9" xfId="38" applyFont="1" applyFill="1" applyBorder="1" applyAlignment="1">
      <alignment horizontal="center" vertical="center"/>
    </xf>
    <xf numFmtId="0" fontId="18" fillId="31" borderId="9" xfId="0" applyNumberFormat="1" applyFont="1" applyFill="1" applyBorder="1" applyAlignment="1">
      <alignment horizontal="center" vertical="center" wrapText="1"/>
    </xf>
    <xf numFmtId="168" fontId="18" fillId="31" borderId="9" xfId="0" applyNumberFormat="1" applyFont="1" applyFill="1" applyBorder="1" applyAlignment="1">
      <alignment horizontal="center" vertical="center" wrapText="1"/>
    </xf>
    <xf numFmtId="167" fontId="18" fillId="31" borderId="9" xfId="0" applyNumberFormat="1" applyFont="1" applyFill="1" applyBorder="1" applyAlignment="1">
      <alignment vertical="center" wrapText="1"/>
    </xf>
    <xf numFmtId="167" fontId="18" fillId="31" borderId="9" xfId="0" quotePrefix="1" applyNumberFormat="1" applyFont="1" applyFill="1" applyBorder="1" applyAlignment="1">
      <alignment horizontal="center" vertical="center"/>
    </xf>
    <xf numFmtId="2" fontId="48" fillId="29" borderId="9" xfId="0" applyNumberFormat="1" applyFont="1" applyFill="1" applyBorder="1" applyAlignment="1">
      <alignment horizontal="center" wrapText="1"/>
    </xf>
    <xf numFmtId="2" fontId="2" fillId="21" borderId="9" xfId="0" applyNumberFormat="1" applyFont="1" applyFill="1" applyBorder="1" applyAlignment="1">
      <alignment horizontal="center" wrapText="1"/>
    </xf>
    <xf numFmtId="2" fontId="18" fillId="26" borderId="9" xfId="51" quotePrefix="1" applyNumberFormat="1" applyFont="1" applyFill="1" applyBorder="1" applyAlignment="1">
      <alignment horizontal="center"/>
    </xf>
    <xf numFmtId="2" fontId="2" fillId="0" borderId="9" xfId="51" applyNumberFormat="1" applyFont="1" applyFill="1" applyBorder="1" applyAlignment="1">
      <alignment horizontal="center" wrapText="1"/>
    </xf>
    <xf numFmtId="2" fontId="2" fillId="21" borderId="9" xfId="51" applyNumberFormat="1" applyFont="1" applyFill="1" applyBorder="1" applyAlignment="1">
      <alignment horizontal="center" wrapText="1"/>
    </xf>
    <xf numFmtId="2" fontId="2" fillId="21" borderId="9" xfId="51" applyNumberFormat="1" applyFont="1" applyFill="1" applyBorder="1" applyAlignment="1">
      <alignment horizontal="center"/>
    </xf>
    <xf numFmtId="2" fontId="51" fillId="0" borderId="9" xfId="51" applyNumberFormat="1" applyFont="1" applyFill="1" applyBorder="1" applyAlignment="1">
      <alignment horizontal="center" wrapText="1"/>
    </xf>
    <xf numFmtId="2" fontId="18" fillId="29" borderId="9" xfId="51" applyNumberFormat="1" applyFont="1" applyFill="1" applyBorder="1" applyAlignment="1">
      <alignment horizontal="center"/>
    </xf>
    <xf numFmtId="2" fontId="18" fillId="31" borderId="9" xfId="51" quotePrefix="1" applyNumberFormat="1" applyFont="1" applyFill="1" applyBorder="1" applyAlignment="1">
      <alignment horizontal="center"/>
    </xf>
    <xf numFmtId="165" fontId="18" fillId="19" borderId="9" xfId="59" applyFont="1" applyFill="1" applyBorder="1" applyAlignment="1">
      <alignment horizontal="center"/>
    </xf>
    <xf numFmtId="165" fontId="47" fillId="31" borderId="9" xfId="59" applyFont="1" applyFill="1" applyBorder="1" applyAlignment="1">
      <alignment horizontal="center"/>
    </xf>
    <xf numFmtId="0" fontId="18" fillId="22" borderId="9" xfId="0" applyFont="1" applyFill="1" applyBorder="1" applyAlignment="1">
      <alignment horizontal="center" vertical="center" wrapText="1"/>
    </xf>
    <xf numFmtId="0" fontId="18" fillId="22" borderId="9" xfId="0" applyFont="1" applyFill="1" applyBorder="1" applyAlignment="1">
      <alignment horizontal="center" vertical="center"/>
    </xf>
    <xf numFmtId="0" fontId="18" fillId="22" borderId="9" xfId="0" applyFont="1" applyFill="1" applyBorder="1" applyAlignment="1">
      <alignment horizontal="center"/>
    </xf>
    <xf numFmtId="164" fontId="18" fillId="22" borderId="9" xfId="53" applyFont="1" applyFill="1" applyBorder="1" applyAlignment="1">
      <alignment horizontal="center" vertical="center"/>
    </xf>
    <xf numFmtId="0" fontId="18" fillId="31" borderId="9" xfId="0" applyFont="1" applyFill="1" applyBorder="1" applyAlignment="1">
      <alignment horizontal="center" vertical="center" wrapText="1"/>
    </xf>
    <xf numFmtId="164" fontId="18" fillId="31" borderId="9" xfId="53" applyFont="1" applyFill="1" applyBorder="1" applyAlignment="1">
      <alignment horizontal="center" vertical="center"/>
    </xf>
    <xf numFmtId="0" fontId="18" fillId="31" borderId="9" xfId="0" applyNumberFormat="1" applyFont="1" applyFill="1" applyBorder="1" applyAlignment="1">
      <alignment horizontal="center" vertical="center"/>
    </xf>
    <xf numFmtId="0" fontId="2" fillId="31" borderId="9" xfId="0" applyFont="1" applyFill="1" applyBorder="1" applyAlignment="1">
      <alignment horizontal="center" vertical="center" wrapText="1"/>
    </xf>
    <xf numFmtId="0" fontId="2" fillId="31" borderId="9" xfId="38" applyFont="1" applyFill="1" applyBorder="1" applyAlignment="1">
      <alignment horizontal="center" vertical="center"/>
    </xf>
    <xf numFmtId="0" fontId="2" fillId="31" borderId="9" xfId="38" applyFont="1" applyFill="1" applyBorder="1" applyAlignment="1">
      <alignment horizontal="left" vertical="center"/>
    </xf>
    <xf numFmtId="2" fontId="2" fillId="31" borderId="9" xfId="51" applyNumberFormat="1" applyFont="1" applyFill="1" applyBorder="1" applyAlignment="1">
      <alignment horizontal="center"/>
    </xf>
    <xf numFmtId="2" fontId="18" fillId="31" borderId="9" xfId="38" applyNumberFormat="1" applyFont="1" applyFill="1" applyBorder="1" applyAlignment="1">
      <alignment horizontal="center"/>
    </xf>
    <xf numFmtId="164" fontId="18" fillId="31" borderId="9" xfId="53" applyFont="1" applyFill="1" applyBorder="1" applyAlignment="1">
      <alignment horizontal="right" vertical="center"/>
    </xf>
    <xf numFmtId="164" fontId="18" fillId="31" borderId="9" xfId="53" applyFont="1" applyFill="1" applyBorder="1" applyAlignment="1">
      <alignment horizontal="center" vertical="center" wrapText="1"/>
    </xf>
    <xf numFmtId="2" fontId="18" fillId="31" borderId="9" xfId="51" applyNumberFormat="1" applyFont="1" applyFill="1" applyBorder="1" applyAlignment="1">
      <alignment horizontal="center"/>
    </xf>
    <xf numFmtId="165" fontId="18" fillId="31" borderId="9" xfId="51" applyFont="1" applyFill="1" applyBorder="1" applyAlignment="1">
      <alignment horizontal="center" vertical="center"/>
    </xf>
    <xf numFmtId="167" fontId="18" fillId="31" borderId="9" xfId="0" applyNumberFormat="1" applyFont="1" applyFill="1" applyBorder="1" applyAlignment="1">
      <alignment horizontal="center" vertical="center"/>
    </xf>
    <xf numFmtId="4" fontId="18" fillId="31" borderId="9" xfId="51" applyNumberFormat="1" applyFont="1" applyFill="1" applyBorder="1" applyAlignment="1">
      <alignment horizontal="right" vertical="center"/>
    </xf>
    <xf numFmtId="2" fontId="18" fillId="31" borderId="9" xfId="0" applyNumberFormat="1" applyFont="1" applyFill="1" applyBorder="1" applyAlignment="1">
      <alignment horizontal="center" wrapText="1"/>
    </xf>
    <xf numFmtId="0" fontId="45" fillId="31" borderId="9" xfId="0" applyFont="1" applyFill="1" applyBorder="1" applyAlignment="1">
      <alignment horizontal="center" vertical="center"/>
    </xf>
    <xf numFmtId="0" fontId="2" fillId="31" borderId="9" xfId="37" applyFont="1" applyFill="1" applyBorder="1" applyAlignment="1">
      <alignment horizontal="center" vertical="center"/>
    </xf>
    <xf numFmtId="0" fontId="2" fillId="31" borderId="9" xfId="37" applyFont="1" applyFill="1" applyBorder="1" applyAlignment="1">
      <alignment horizontal="justify" vertical="center"/>
    </xf>
    <xf numFmtId="165" fontId="18" fillId="31" borderId="9" xfId="51" applyFont="1" applyFill="1" applyBorder="1" applyAlignment="1">
      <alignment horizontal="right" vertical="center" wrapText="1"/>
    </xf>
    <xf numFmtId="0" fontId="2" fillId="31" borderId="9" xfId="0" applyFont="1" applyFill="1" applyBorder="1" applyAlignment="1">
      <alignment horizontal="center"/>
    </xf>
    <xf numFmtId="2" fontId="18" fillId="31" borderId="9" xfId="51" applyNumberFormat="1" applyFont="1" applyFill="1" applyBorder="1" applyAlignment="1">
      <alignment horizontal="center" wrapText="1"/>
    </xf>
    <xf numFmtId="165" fontId="18" fillId="31" borderId="9" xfId="51" applyFont="1" applyFill="1" applyBorder="1" applyAlignment="1">
      <alignment horizontal="center" vertical="center" wrapText="1"/>
    </xf>
    <xf numFmtId="44" fontId="18" fillId="31" borderId="0" xfId="0" applyNumberFormat="1" applyFont="1" applyFill="1" applyAlignment="1">
      <alignment vertical="center"/>
    </xf>
    <xf numFmtId="2" fontId="18" fillId="31" borderId="9" xfId="0" applyNumberFormat="1" applyFont="1" applyFill="1" applyBorder="1" applyAlignment="1">
      <alignment horizontal="center" vertical="center"/>
    </xf>
    <xf numFmtId="0" fontId="47" fillId="0" borderId="9" xfId="0" applyNumberFormat="1" applyFont="1" applyFill="1" applyBorder="1" applyAlignment="1">
      <alignment horizontal="center" vertical="center"/>
    </xf>
    <xf numFmtId="0" fontId="0" fillId="0" borderId="0" xfId="0" applyAlignment="1">
      <alignment vertical="center"/>
    </xf>
    <xf numFmtId="0" fontId="2" fillId="21" borderId="46" xfId="0" applyNumberFormat="1" applyFont="1" applyFill="1" applyBorder="1" applyAlignment="1">
      <alignment horizontal="center" vertical="center"/>
    </xf>
    <xf numFmtId="0" fontId="2" fillId="21" borderId="46" xfId="0" applyFont="1" applyFill="1" applyBorder="1" applyAlignment="1">
      <alignment horizontal="justify" vertical="center" wrapText="1"/>
    </xf>
    <xf numFmtId="173" fontId="2" fillId="0" borderId="9" xfId="0" applyNumberFormat="1" applyFont="1" applyFill="1" applyBorder="1" applyAlignment="1">
      <alignment horizontal="right" vertical="center"/>
    </xf>
    <xf numFmtId="173" fontId="50" fillId="0" borderId="9" xfId="51" applyNumberFormat="1" applyFont="1" applyFill="1" applyBorder="1" applyAlignment="1">
      <alignment horizontal="right" vertical="center"/>
    </xf>
    <xf numFmtId="173" fontId="2" fillId="0" borderId="9" xfId="53" applyNumberFormat="1" applyFont="1" applyFill="1" applyBorder="1" applyAlignment="1">
      <alignment horizontal="right" vertical="center"/>
    </xf>
    <xf numFmtId="173" fontId="18" fillId="31" borderId="9" xfId="53" applyNumberFormat="1" applyFont="1" applyFill="1" applyBorder="1" applyAlignment="1">
      <alignment horizontal="right" vertical="center"/>
    </xf>
    <xf numFmtId="173" fontId="2" fillId="29" borderId="9" xfId="38" applyNumberFormat="1" applyFont="1" applyFill="1" applyBorder="1" applyAlignment="1">
      <alignment horizontal="right" vertical="center"/>
    </xf>
    <xf numFmtId="173" fontId="2" fillId="0" borderId="9" xfId="38" applyNumberFormat="1" applyFont="1" applyFill="1" applyBorder="1" applyAlignment="1">
      <alignment horizontal="right" vertical="center"/>
    </xf>
    <xf numFmtId="173" fontId="18" fillId="31" borderId="9" xfId="38" applyNumberFormat="1" applyFont="1" applyFill="1" applyBorder="1" applyAlignment="1">
      <alignment horizontal="right" vertical="center"/>
    </xf>
    <xf numFmtId="173" fontId="18" fillId="31" borderId="9" xfId="51" quotePrefix="1" applyNumberFormat="1" applyFont="1" applyFill="1" applyBorder="1" applyAlignment="1">
      <alignment horizontal="right" vertical="center"/>
    </xf>
    <xf numFmtId="173" fontId="18" fillId="22" borderId="9" xfId="51" quotePrefix="1" applyNumberFormat="1" applyFont="1" applyFill="1" applyBorder="1" applyAlignment="1">
      <alignment horizontal="right" vertical="center"/>
    </xf>
    <xf numFmtId="173" fontId="2" fillId="21" borderId="50" xfId="51" applyNumberFormat="1" applyFont="1" applyFill="1" applyBorder="1" applyAlignment="1">
      <alignment horizontal="right" vertical="center"/>
    </xf>
    <xf numFmtId="0" fontId="2" fillId="21" borderId="9" xfId="0" applyFont="1" applyFill="1" applyBorder="1" applyAlignment="1">
      <alignment horizontal="center" vertical="center" wrapText="1"/>
    </xf>
    <xf numFmtId="2" fontId="2" fillId="21" borderId="9" xfId="0" applyNumberFormat="1" applyFont="1" applyFill="1" applyBorder="1" applyAlignment="1">
      <alignment horizontal="center" vertical="center" wrapText="1"/>
    </xf>
    <xf numFmtId="0" fontId="2" fillId="21" borderId="9" xfId="38" applyFont="1" applyFill="1" applyBorder="1" applyAlignment="1">
      <alignment horizontal="center" vertical="center"/>
    </xf>
    <xf numFmtId="0" fontId="33" fillId="30" borderId="9" xfId="0" applyFont="1" applyFill="1" applyBorder="1" applyAlignment="1">
      <alignment horizontal="justify" vertical="center" wrapText="1"/>
    </xf>
    <xf numFmtId="0" fontId="33" fillId="30" borderId="9" xfId="0" quotePrefix="1" applyFont="1" applyFill="1" applyBorder="1" applyAlignment="1">
      <alignment horizontal="justify" vertical="center"/>
    </xf>
    <xf numFmtId="0" fontId="0" fillId="0" borderId="0" xfId="0"/>
    <xf numFmtId="2" fontId="33" fillId="0" borderId="25" xfId="0" applyNumberFormat="1" applyFont="1" applyFill="1" applyBorder="1" applyAlignment="1">
      <alignment horizontal="center" vertical="center" wrapText="1"/>
    </xf>
    <xf numFmtId="2" fontId="33" fillId="0" borderId="25" xfId="0" applyNumberFormat="1" applyFont="1" applyFill="1" applyBorder="1" applyAlignment="1">
      <alignment horizontal="justify" vertical="center" wrapText="1"/>
    </xf>
    <xf numFmtId="4" fontId="18" fillId="0" borderId="25" xfId="2" applyNumberFormat="1" applyFill="1" applyBorder="1" applyAlignment="1">
      <alignment horizontal="right" vertical="center" wrapText="1"/>
    </xf>
    <xf numFmtId="4" fontId="33" fillId="0" borderId="25" xfId="51" applyNumberFormat="1" applyFont="1" applyFill="1" applyBorder="1" applyAlignment="1">
      <alignment horizontal="right" vertical="center" wrapText="1"/>
    </xf>
    <xf numFmtId="165" fontId="33" fillId="0" borderId="26" xfId="51" applyFont="1" applyFill="1" applyBorder="1" applyAlignment="1">
      <alignment vertical="center" wrapText="1"/>
    </xf>
    <xf numFmtId="0" fontId="33" fillId="0" borderId="25" xfId="0" applyFont="1" applyFill="1" applyBorder="1" applyAlignment="1">
      <alignment horizontal="center" vertical="center" wrapText="1"/>
    </xf>
    <xf numFmtId="0" fontId="33" fillId="0" borderId="25" xfId="0" applyFont="1" applyFill="1" applyBorder="1" applyAlignment="1">
      <alignment horizontal="justify" vertical="center" wrapText="1"/>
    </xf>
    <xf numFmtId="171" fontId="18" fillId="0" borderId="25" xfId="2" applyNumberFormat="1" applyFill="1" applyBorder="1" applyAlignment="1">
      <alignment horizontal="right" vertical="center" wrapText="1"/>
    </xf>
    <xf numFmtId="4" fontId="33" fillId="0" borderId="25" xfId="2" applyNumberFormat="1" applyFont="1" applyFill="1" applyBorder="1" applyAlignment="1">
      <alignment horizontal="right" vertical="center" wrapText="1"/>
    </xf>
    <xf numFmtId="4" fontId="33" fillId="0" borderId="26" xfId="51" applyNumberFormat="1" applyFont="1" applyFill="1" applyBorder="1" applyAlignment="1">
      <alignment horizontal="right" vertical="center" wrapText="1"/>
    </xf>
    <xf numFmtId="0" fontId="33" fillId="0" borderId="25" xfId="0" applyFont="1" applyFill="1" applyBorder="1" applyAlignment="1">
      <alignment horizontal="center" vertical="center"/>
    </xf>
    <xf numFmtId="172" fontId="18" fillId="0" borderId="25" xfId="2" applyNumberFormat="1" applyFill="1" applyBorder="1" applyAlignment="1">
      <alignment horizontal="right" vertical="center" wrapText="1"/>
    </xf>
    <xf numFmtId="4" fontId="33" fillId="0" borderId="25" xfId="0" applyNumberFormat="1" applyFont="1" applyFill="1" applyBorder="1" applyAlignment="1">
      <alignment vertical="center" wrapText="1"/>
    </xf>
    <xf numFmtId="0" fontId="33" fillId="0" borderId="25" xfId="38" applyFont="1" applyFill="1" applyBorder="1" applyAlignment="1">
      <alignment vertical="center"/>
    </xf>
    <xf numFmtId="0" fontId="33" fillId="0" borderId="26" xfId="38" applyFont="1" applyFill="1" applyBorder="1" applyAlignment="1">
      <alignment vertical="center"/>
    </xf>
    <xf numFmtId="0" fontId="33" fillId="0" borderId="25" xfId="0" applyFont="1" applyFill="1" applyBorder="1" applyAlignment="1">
      <alignment horizontal="left" vertical="center"/>
    </xf>
    <xf numFmtId="0" fontId="33" fillId="0" borderId="25" xfId="0" quotePrefix="1" applyFont="1" applyFill="1" applyBorder="1" applyAlignment="1">
      <alignment horizontal="center" vertical="center"/>
    </xf>
    <xf numFmtId="0" fontId="33" fillId="0" borderId="25" xfId="0" quotePrefix="1" applyFont="1" applyFill="1" applyBorder="1" applyAlignment="1">
      <alignment horizontal="left" vertical="center"/>
    </xf>
    <xf numFmtId="0" fontId="35" fillId="0" borderId="9" xfId="0" applyFont="1" applyFill="1" applyBorder="1" applyAlignment="1">
      <alignment horizontal="center" vertical="center" wrapText="1"/>
    </xf>
    <xf numFmtId="173" fontId="2" fillId="21" borderId="43" xfId="51" applyNumberFormat="1" applyFont="1" applyFill="1" applyBorder="1" applyAlignment="1">
      <alignment horizontal="right" vertical="center"/>
    </xf>
    <xf numFmtId="2" fontId="2" fillId="0" borderId="9" xfId="51" applyNumberFormat="1" applyFont="1" applyFill="1" applyBorder="1" applyAlignment="1">
      <alignment horizontal="center" vertical="center" wrapText="1"/>
    </xf>
    <xf numFmtId="2" fontId="45" fillId="0" borderId="9" xfId="51" applyNumberFormat="1" applyFont="1" applyFill="1" applyBorder="1" applyAlignment="1">
      <alignment horizontal="center" vertical="center"/>
    </xf>
    <xf numFmtId="175" fontId="18" fillId="0" borderId="25" xfId="2" applyNumberFormat="1" applyFill="1" applyBorder="1" applyAlignment="1">
      <alignment horizontal="right" vertical="center" wrapText="1"/>
    </xf>
    <xf numFmtId="0" fontId="2" fillId="21" borderId="0" xfId="0" applyFont="1" applyFill="1" applyAlignment="1">
      <alignment horizontal="left" vertical="center"/>
    </xf>
    <xf numFmtId="0" fontId="2" fillId="21" borderId="0" xfId="0" applyFont="1" applyFill="1" applyAlignment="1">
      <alignment horizontal="left" vertical="center" wrapText="1"/>
    </xf>
    <xf numFmtId="0" fontId="18" fillId="31" borderId="9" xfId="38" applyFont="1" applyFill="1" applyBorder="1" applyAlignment="1">
      <alignment horizontal="right" vertical="center"/>
    </xf>
    <xf numFmtId="0" fontId="18" fillId="31" borderId="9" xfId="0" applyFont="1" applyFill="1" applyBorder="1" applyAlignment="1">
      <alignment horizontal="right" vertical="center" wrapText="1"/>
    </xf>
    <xf numFmtId="0" fontId="18" fillId="31" borderId="43" xfId="0" applyNumberFormat="1" applyFont="1" applyFill="1" applyBorder="1" applyAlignment="1">
      <alignment horizontal="center" vertical="center"/>
    </xf>
    <xf numFmtId="0" fontId="18" fillId="29" borderId="9" xfId="0" applyFont="1" applyFill="1" applyBorder="1" applyAlignment="1">
      <alignment horizontal="center"/>
    </xf>
    <xf numFmtId="0" fontId="2" fillId="29" borderId="9" xfId="0" applyFont="1" applyFill="1" applyBorder="1"/>
    <xf numFmtId="0" fontId="18" fillId="29" borderId="9" xfId="0" applyFont="1" applyFill="1" applyBorder="1"/>
    <xf numFmtId="0" fontId="2" fillId="29" borderId="9" xfId="0" applyFont="1" applyFill="1" applyBorder="1" applyAlignment="1">
      <alignment horizontal="center"/>
    </xf>
    <xf numFmtId="2" fontId="2" fillId="29" borderId="9" xfId="51" applyNumberFormat="1" applyFont="1" applyFill="1" applyBorder="1" applyAlignment="1">
      <alignment horizontal="center"/>
    </xf>
    <xf numFmtId="165" fontId="2" fillId="29" borderId="9" xfId="51" applyFont="1" applyFill="1" applyBorder="1" applyAlignment="1">
      <alignment horizontal="center"/>
    </xf>
    <xf numFmtId="0" fontId="2" fillId="21" borderId="46" xfId="0" applyFont="1" applyFill="1" applyBorder="1" applyAlignment="1">
      <alignment horizontal="center" vertical="center"/>
    </xf>
    <xf numFmtId="43" fontId="2" fillId="21" borderId="9" xfId="51" applyNumberFormat="1" applyFont="1" applyFill="1" applyBorder="1" applyAlignment="1">
      <alignment horizontal="center" vertical="center"/>
    </xf>
    <xf numFmtId="43" fontId="2" fillId="21" borderId="46" xfId="51" applyNumberFormat="1" applyFont="1" applyFill="1" applyBorder="1" applyAlignment="1">
      <alignment horizontal="center" vertical="center"/>
    </xf>
    <xf numFmtId="43" fontId="55" fillId="21" borderId="9" xfId="58" applyNumberFormat="1" applyFont="1" applyFill="1" applyBorder="1" applyAlignment="1">
      <alignment horizontal="center" vertical="center"/>
    </xf>
    <xf numFmtId="0" fontId="18" fillId="21" borderId="9" xfId="38" applyFont="1" applyFill="1" applyBorder="1" applyAlignment="1">
      <alignment horizontal="right" vertical="center"/>
    </xf>
    <xf numFmtId="164" fontId="18" fillId="21" borderId="9" xfId="53" applyFont="1" applyFill="1" applyBorder="1" applyAlignment="1">
      <alignment horizontal="right" vertical="center"/>
    </xf>
    <xf numFmtId="0" fontId="18" fillId="22" borderId="9" xfId="0" applyFont="1" applyFill="1" applyBorder="1" applyAlignment="1">
      <alignment horizontal="left" vertical="center"/>
    </xf>
    <xf numFmtId="0" fontId="2" fillId="22" borderId="9" xfId="38" applyFont="1" applyFill="1" applyBorder="1" applyAlignment="1">
      <alignment horizontal="center" vertical="center"/>
    </xf>
    <xf numFmtId="2" fontId="18" fillId="22" borderId="9" xfId="51" applyNumberFormat="1" applyFont="1" applyFill="1" applyBorder="1" applyAlignment="1">
      <alignment horizontal="center"/>
    </xf>
    <xf numFmtId="165" fontId="2" fillId="22" borderId="9" xfId="51" applyFont="1" applyFill="1" applyBorder="1" applyAlignment="1">
      <alignment horizontal="center" vertical="center"/>
    </xf>
    <xf numFmtId="173" fontId="2" fillId="22" borderId="9" xfId="38" applyNumberFormat="1" applyFont="1" applyFill="1" applyBorder="1" applyAlignment="1">
      <alignment horizontal="right" vertical="center"/>
    </xf>
    <xf numFmtId="0" fontId="2" fillId="21" borderId="9" xfId="38" applyFont="1" applyFill="1" applyBorder="1" applyAlignment="1">
      <alignment horizontal="left" vertical="center"/>
    </xf>
    <xf numFmtId="0" fontId="18" fillId="21" borderId="9" xfId="38" applyFont="1" applyFill="1" applyBorder="1" applyAlignment="1">
      <alignment horizontal="center" vertical="center"/>
    </xf>
    <xf numFmtId="173" fontId="18" fillId="21" borderId="9" xfId="38" applyNumberFormat="1" applyFont="1" applyFill="1" applyBorder="1" applyAlignment="1">
      <alignment horizontal="right" vertical="center"/>
    </xf>
    <xf numFmtId="0" fontId="18" fillId="21" borderId="0" xfId="0" applyFont="1" applyFill="1" applyBorder="1" applyAlignment="1">
      <alignment horizontal="left" vertical="center" wrapText="1"/>
    </xf>
    <xf numFmtId="0" fontId="56" fillId="21" borderId="9" xfId="37" applyFont="1" applyFill="1" applyBorder="1"/>
    <xf numFmtId="0" fontId="18" fillId="32" borderId="9" xfId="38" applyFont="1" applyFill="1" applyBorder="1" applyAlignment="1">
      <alignment horizontal="center" vertical="center"/>
    </xf>
    <xf numFmtId="0" fontId="2" fillId="32" borderId="9" xfId="38" applyFont="1" applyFill="1" applyBorder="1" applyAlignment="1">
      <alignment horizontal="center" vertical="center"/>
    </xf>
    <xf numFmtId="0" fontId="18" fillId="32" borderId="9" xfId="38" applyFont="1" applyFill="1" applyBorder="1" applyAlignment="1">
      <alignment horizontal="left" vertical="center"/>
    </xf>
    <xf numFmtId="2" fontId="18" fillId="32" borderId="9" xfId="51" applyNumberFormat="1" applyFont="1" applyFill="1" applyBorder="1" applyAlignment="1">
      <alignment horizontal="center"/>
    </xf>
    <xf numFmtId="165" fontId="2" fillId="32" borderId="9" xfId="51" applyFont="1" applyFill="1" applyBorder="1" applyAlignment="1">
      <alignment horizontal="center" vertical="center"/>
    </xf>
    <xf numFmtId="173" fontId="2" fillId="32" borderId="9" xfId="38" applyNumberFormat="1" applyFont="1" applyFill="1" applyBorder="1" applyAlignment="1">
      <alignment horizontal="right" vertical="center"/>
    </xf>
    <xf numFmtId="0" fontId="57" fillId="22" borderId="9" xfId="37" applyFont="1" applyFill="1" applyBorder="1"/>
    <xf numFmtId="165" fontId="2" fillId="21" borderId="9" xfId="51" applyFont="1" applyFill="1" applyBorder="1" applyAlignment="1">
      <alignment horizontal="center" vertical="center" wrapText="1"/>
    </xf>
    <xf numFmtId="166" fontId="58" fillId="25" borderId="25" xfId="1" applyNumberFormat="1" applyFont="1" applyFill="1" applyBorder="1" applyAlignment="1">
      <alignment horizontal="center" vertical="center" wrapText="1"/>
    </xf>
    <xf numFmtId="4" fontId="39" fillId="0" borderId="25" xfId="2" applyNumberFormat="1" applyFont="1" applyFill="1" applyBorder="1" applyAlignment="1">
      <alignment horizontal="right" vertical="center" wrapText="1"/>
    </xf>
    <xf numFmtId="167" fontId="2" fillId="0" borderId="9" xfId="57" applyNumberFormat="1" applyFont="1" applyFill="1" applyBorder="1" applyAlignment="1">
      <alignment horizontal="center" vertical="center"/>
    </xf>
    <xf numFmtId="0" fontId="27" fillId="0" borderId="9" xfId="0" applyFont="1" applyFill="1" applyBorder="1" applyAlignment="1">
      <alignment horizontal="justify" vertical="center" wrapText="1"/>
    </xf>
    <xf numFmtId="4" fontId="33" fillId="30" borderId="25" xfId="0" applyNumberFormat="1" applyFont="1" applyFill="1" applyBorder="1" applyAlignment="1">
      <alignment vertical="center" wrapText="1"/>
    </xf>
    <xf numFmtId="4" fontId="33" fillId="30" borderId="25" xfId="2" applyNumberFormat="1" applyFont="1" applyFill="1" applyBorder="1" applyAlignment="1">
      <alignment horizontal="right" vertical="center" wrapText="1"/>
    </xf>
    <xf numFmtId="0" fontId="33" fillId="30" borderId="25" xfId="0" quotePrefix="1" applyFont="1" applyFill="1" applyBorder="1" applyAlignment="1">
      <alignment horizontal="center" vertical="center"/>
    </xf>
    <xf numFmtId="0" fontId="33" fillId="30" borderId="9" xfId="0" quotePrefix="1" applyFont="1" applyFill="1" applyBorder="1" applyAlignment="1">
      <alignment horizontal="center" vertical="center"/>
    </xf>
    <xf numFmtId="0" fontId="33" fillId="30" borderId="25" xfId="0" applyFont="1" applyFill="1" applyBorder="1" applyAlignment="1">
      <alignment horizontal="left" vertical="center"/>
    </xf>
    <xf numFmtId="0" fontId="33" fillId="30" borderId="9" xfId="0" quotePrefix="1" applyFont="1" applyFill="1" applyBorder="1" applyAlignment="1">
      <alignment horizontal="center" vertical="center" wrapText="1"/>
    </xf>
    <xf numFmtId="4" fontId="39" fillId="21" borderId="25" xfId="2" applyNumberFormat="1" applyFont="1" applyFill="1" applyBorder="1" applyAlignment="1">
      <alignment horizontal="right" vertical="center" wrapText="1"/>
    </xf>
    <xf numFmtId="4" fontId="33" fillId="21" borderId="25" xfId="0" applyNumberFormat="1" applyFont="1" applyFill="1" applyBorder="1" applyAlignment="1">
      <alignment vertical="center" wrapText="1"/>
    </xf>
    <xf numFmtId="4" fontId="33" fillId="21" borderId="25" xfId="51" applyNumberFormat="1" applyFont="1" applyFill="1" applyBorder="1" applyAlignment="1">
      <alignment horizontal="right" vertical="center" wrapText="1"/>
    </xf>
    <xf numFmtId="0" fontId="0" fillId="21" borderId="0" xfId="0" applyFill="1"/>
    <xf numFmtId="0" fontId="33" fillId="21" borderId="9" xfId="54" applyFont="1" applyFill="1" applyBorder="1" applyAlignment="1">
      <alignment vertical="center"/>
    </xf>
    <xf numFmtId="4" fontId="33" fillId="21" borderId="9" xfId="0" applyNumberFormat="1" applyFont="1" applyFill="1" applyBorder="1" applyAlignment="1">
      <alignment vertical="center" wrapText="1"/>
    </xf>
    <xf numFmtId="4" fontId="33" fillId="21" borderId="9" xfId="51" applyNumberFormat="1" applyFont="1" applyFill="1" applyBorder="1" applyAlignment="1">
      <alignment horizontal="right" vertical="center" wrapText="1"/>
    </xf>
    <xf numFmtId="4" fontId="33" fillId="21" borderId="9" xfId="58" applyNumberFormat="1" applyFont="1" applyFill="1" applyBorder="1" applyAlignment="1">
      <alignment horizontal="right" vertical="center"/>
    </xf>
    <xf numFmtId="4" fontId="33" fillId="21" borderId="42" xfId="0" applyNumberFormat="1" applyFont="1" applyFill="1" applyBorder="1" applyAlignment="1">
      <alignment vertical="center" wrapText="1"/>
    </xf>
    <xf numFmtId="0" fontId="33" fillId="21" borderId="25" xfId="38" applyFont="1" applyFill="1" applyBorder="1" applyAlignment="1">
      <alignment vertical="center"/>
    </xf>
    <xf numFmtId="172" fontId="18" fillId="21" borderId="25" xfId="2" applyNumberFormat="1" applyFill="1" applyBorder="1" applyAlignment="1">
      <alignment horizontal="center" vertical="center" wrapText="1"/>
    </xf>
    <xf numFmtId="0" fontId="2" fillId="21" borderId="9" xfId="37" applyNumberFormat="1" applyFont="1" applyFill="1" applyBorder="1" applyAlignment="1">
      <alignment horizontal="center" vertical="center"/>
    </xf>
    <xf numFmtId="0" fontId="59" fillId="0" borderId="9" xfId="67" applyFont="1" applyBorder="1" applyAlignment="1">
      <alignment horizontal="center" vertical="center" wrapText="1"/>
    </xf>
    <xf numFmtId="0" fontId="59" fillId="0" borderId="9" xfId="67" applyFont="1" applyBorder="1" applyAlignment="1">
      <alignment horizontal="left" vertical="center" wrapText="1"/>
    </xf>
    <xf numFmtId="0" fontId="59" fillId="33" borderId="9" xfId="67" applyFont="1" applyFill="1" applyBorder="1" applyAlignment="1">
      <alignment horizontal="center" vertical="center" wrapText="1"/>
    </xf>
    <xf numFmtId="2" fontId="0" fillId="0" borderId="9" xfId="0" applyNumberFormat="1" applyBorder="1"/>
    <xf numFmtId="165" fontId="2" fillId="21" borderId="9" xfId="51" applyNumberFormat="1" applyFont="1" applyFill="1" applyBorder="1" applyAlignment="1">
      <alignment horizontal="center" vertical="center" wrapText="1"/>
    </xf>
    <xf numFmtId="165" fontId="0" fillId="0" borderId="9" xfId="0" applyNumberFormat="1" applyBorder="1"/>
    <xf numFmtId="0" fontId="2" fillId="21" borderId="9" xfId="0" applyFont="1" applyFill="1" applyBorder="1" applyAlignment="1">
      <alignment horizontal="center" vertical="center" wrapText="1"/>
    </xf>
    <xf numFmtId="0" fontId="45" fillId="21" borderId="9" xfId="0" applyFont="1" applyFill="1" applyBorder="1" applyAlignment="1">
      <alignment horizontal="justify" vertical="center" wrapText="1"/>
    </xf>
    <xf numFmtId="0" fontId="2" fillId="21" borderId="9" xfId="0" applyFont="1" applyFill="1" applyBorder="1" applyAlignment="1">
      <alignment horizontal="center" vertical="center" wrapText="1"/>
    </xf>
    <xf numFmtId="0" fontId="45" fillId="21" borderId="9" xfId="0" applyFont="1" applyFill="1" applyBorder="1" applyAlignment="1">
      <alignment horizontal="center" vertical="center" wrapText="1"/>
    </xf>
    <xf numFmtId="4" fontId="33" fillId="0" borderId="9" xfId="0" applyNumberFormat="1" applyFont="1" applyFill="1" applyBorder="1" applyAlignment="1">
      <alignment vertical="center" wrapText="1"/>
    </xf>
    <xf numFmtId="0" fontId="2" fillId="21" borderId="9" xfId="0" applyFont="1" applyFill="1" applyBorder="1" applyAlignment="1">
      <alignment horizontal="center" vertical="center" wrapText="1"/>
    </xf>
    <xf numFmtId="0" fontId="2" fillId="21" borderId="9" xfId="0" applyNumberFormat="1" applyFont="1" applyFill="1" applyBorder="1" applyAlignment="1">
      <alignment horizontal="center" vertical="center"/>
    </xf>
    <xf numFmtId="0" fontId="59" fillId="0" borderId="9" xfId="67" applyFont="1" applyBorder="1" applyAlignment="1">
      <alignment horizontal="center" vertical="center" wrapText="1"/>
    </xf>
    <xf numFmtId="0" fontId="59" fillId="0" borderId="9" xfId="67" applyFont="1" applyBorder="1" applyAlignment="1">
      <alignment horizontal="left" vertical="center" wrapText="1"/>
    </xf>
    <xf numFmtId="0" fontId="59" fillId="0" borderId="9" xfId="67" applyFont="1" applyBorder="1" applyAlignment="1">
      <alignment horizontal="center" vertical="center" wrapText="1"/>
    </xf>
    <xf numFmtId="0" fontId="59" fillId="0" borderId="9" xfId="67" applyFont="1" applyBorder="1" applyAlignment="1">
      <alignment horizontal="left" vertical="center" wrapText="1"/>
    </xf>
    <xf numFmtId="0" fontId="59" fillId="0" borderId="9" xfId="67" applyFont="1" applyBorder="1" applyAlignment="1">
      <alignment horizontal="center" vertical="center" wrapText="1"/>
    </xf>
    <xf numFmtId="0" fontId="59" fillId="0" borderId="9" xfId="67" applyFont="1" applyBorder="1" applyAlignment="1">
      <alignment horizontal="left" vertical="center" wrapText="1"/>
    </xf>
    <xf numFmtId="0" fontId="59" fillId="0" borderId="9" xfId="67" applyFont="1" applyBorder="1" applyAlignment="1">
      <alignment horizontal="center" vertical="center" wrapText="1"/>
    </xf>
    <xf numFmtId="0" fontId="59" fillId="0" borderId="9" xfId="67" applyFont="1" applyBorder="1" applyAlignment="1">
      <alignment horizontal="left" vertical="center" wrapText="1"/>
    </xf>
    <xf numFmtId="0" fontId="59" fillId="0" borderId="9" xfId="67" applyFont="1" applyBorder="1" applyAlignment="1">
      <alignment horizontal="center" vertical="center" wrapText="1"/>
    </xf>
    <xf numFmtId="0" fontId="59" fillId="0" borderId="9" xfId="67" applyFont="1" applyBorder="1" applyAlignment="1">
      <alignment horizontal="left" vertical="center" wrapText="1"/>
    </xf>
    <xf numFmtId="2" fontId="59" fillId="0" borderId="9" xfId="67" applyNumberFormat="1" applyFont="1" applyBorder="1" applyAlignment="1">
      <alignment horizontal="center" vertical="center" wrapText="1"/>
    </xf>
    <xf numFmtId="0" fontId="59" fillId="0" borderId="9" xfId="67" applyFont="1" applyBorder="1" applyAlignment="1">
      <alignment horizontal="center" vertical="center" wrapText="1"/>
    </xf>
    <xf numFmtId="0" fontId="59" fillId="0" borderId="9" xfId="67" applyFont="1" applyBorder="1" applyAlignment="1">
      <alignment horizontal="left" vertical="center" wrapText="1"/>
    </xf>
    <xf numFmtId="2" fontId="18" fillId="26" borderId="9" xfId="51" quotePrefix="1" applyNumberFormat="1" applyFont="1" applyFill="1" applyBorder="1" applyAlignment="1">
      <alignment horizontal="center" vertical="center"/>
    </xf>
    <xf numFmtId="0" fontId="2" fillId="21" borderId="25" xfId="0" applyFont="1" applyFill="1" applyBorder="1" applyAlignment="1">
      <alignment horizontal="center" vertical="center" wrapText="1"/>
    </xf>
    <xf numFmtId="4" fontId="2" fillId="0" borderId="9" xfId="51" applyNumberFormat="1" applyFont="1" applyFill="1" applyBorder="1" applyAlignment="1">
      <alignment horizontal="center" wrapText="1"/>
    </xf>
    <xf numFmtId="4" fontId="2" fillId="21" borderId="9" xfId="0" applyNumberFormat="1" applyFont="1" applyFill="1" applyBorder="1" applyAlignment="1">
      <alignment horizontal="center" wrapText="1"/>
    </xf>
    <xf numFmtId="4" fontId="2" fillId="21" borderId="9" xfId="0" applyNumberFormat="1" applyFont="1" applyFill="1" applyBorder="1" applyAlignment="1">
      <alignment horizontal="center" vertical="center" wrapText="1"/>
    </xf>
    <xf numFmtId="4" fontId="2" fillId="0" borderId="9" xfId="51" quotePrefix="1" applyNumberFormat="1" applyFont="1" applyFill="1" applyBorder="1" applyAlignment="1">
      <alignment horizontal="center" vertical="center"/>
    </xf>
    <xf numFmtId="4" fontId="2" fillId="21" borderId="9" xfId="51" quotePrefix="1" applyNumberFormat="1" applyFont="1" applyFill="1" applyBorder="1" applyAlignment="1">
      <alignment horizontal="center" vertical="center"/>
    </xf>
    <xf numFmtId="2" fontId="2" fillId="21" borderId="9" xfId="51" quotePrefix="1" applyNumberFormat="1" applyFont="1" applyFill="1" applyBorder="1" applyAlignment="1">
      <alignment horizontal="center" vertical="center"/>
    </xf>
    <xf numFmtId="165" fontId="2" fillId="21" borderId="45" xfId="52" applyFont="1" applyFill="1" applyBorder="1" applyAlignment="1">
      <alignment vertical="center"/>
    </xf>
    <xf numFmtId="4" fontId="2" fillId="0" borderId="9" xfId="51" applyNumberFormat="1" applyFont="1" applyFill="1" applyBorder="1" applyAlignment="1">
      <alignment horizontal="center" vertical="center" wrapText="1"/>
    </xf>
    <xf numFmtId="4" fontId="2" fillId="0" borderId="9" xfId="51" quotePrefix="1" applyNumberFormat="1" applyFont="1" applyFill="1" applyBorder="1" applyAlignment="1">
      <alignment horizontal="center" vertical="center" wrapText="1"/>
    </xf>
    <xf numFmtId="0" fontId="46" fillId="0" borderId="0" xfId="0" applyFont="1"/>
    <xf numFmtId="0" fontId="2" fillId="21" borderId="9" xfId="0" applyFont="1" applyFill="1" applyBorder="1" applyAlignment="1">
      <alignment vertical="center"/>
    </xf>
    <xf numFmtId="0" fontId="18" fillId="21" borderId="9" xfId="0" applyFont="1" applyFill="1" applyBorder="1" applyAlignment="1">
      <alignment horizontal="justify" vertical="center" wrapText="1"/>
    </xf>
    <xf numFmtId="0" fontId="55" fillId="21" borderId="9" xfId="37" applyFont="1" applyFill="1" applyBorder="1" applyAlignment="1">
      <alignment horizontal="center" vertical="center"/>
    </xf>
    <xf numFmtId="4" fontId="2" fillId="0" borderId="9" xfId="51" applyNumberFormat="1" applyFont="1" applyFill="1" applyBorder="1" applyAlignment="1">
      <alignment horizontal="center"/>
    </xf>
    <xf numFmtId="0" fontId="2" fillId="21" borderId="0" xfId="0" applyFont="1" applyFill="1" applyAlignment="1">
      <alignment horizontal="center" vertical="center"/>
    </xf>
    <xf numFmtId="4" fontId="2" fillId="21" borderId="9" xfId="51" applyNumberFormat="1" applyFont="1" applyFill="1" applyBorder="1" applyAlignment="1">
      <alignment horizontal="center" vertical="center"/>
    </xf>
    <xf numFmtId="0" fontId="83" fillId="25" borderId="63" xfId="57" applyFont="1" applyFill="1" applyBorder="1" applyAlignment="1">
      <alignment horizontal="left" vertical="center"/>
    </xf>
    <xf numFmtId="176" fontId="39" fillId="0" borderId="25" xfId="2" applyNumberFormat="1" applyFont="1" applyFill="1" applyBorder="1" applyAlignment="1">
      <alignment horizontal="right" vertical="center" wrapText="1"/>
    </xf>
    <xf numFmtId="0" fontId="2" fillId="0" borderId="64" xfId="57" applyNumberFormat="1" applyFont="1" applyFill="1" applyBorder="1" applyAlignment="1">
      <alignment horizontal="left" vertical="center"/>
    </xf>
    <xf numFmtId="167" fontId="2" fillId="0" borderId="64" xfId="57" applyNumberFormat="1" applyFont="1" applyFill="1" applyBorder="1" applyAlignment="1">
      <alignment horizontal="center" vertical="center"/>
    </xf>
    <xf numFmtId="2" fontId="45" fillId="21" borderId="64" xfId="0" applyNumberFormat="1" applyFont="1" applyFill="1" applyBorder="1"/>
    <xf numFmtId="4" fontId="2" fillId="21" borderId="64" xfId="58" applyNumberFormat="1" applyFont="1" applyFill="1" applyBorder="1" applyAlignment="1">
      <alignment horizontal="right" vertical="center"/>
    </xf>
    <xf numFmtId="4" fontId="2" fillId="21" borderId="65" xfId="58" applyNumberFormat="1" applyFont="1" applyFill="1" applyBorder="1" applyAlignment="1">
      <alignment horizontal="right" vertical="center"/>
    </xf>
    <xf numFmtId="0" fontId="2" fillId="0" borderId="9" xfId="57" applyNumberFormat="1" applyFont="1" applyBorder="1" applyAlignment="1">
      <alignment vertical="center"/>
    </xf>
    <xf numFmtId="2" fontId="45" fillId="21" borderId="9" xfId="0" applyNumberFormat="1" applyFont="1" applyFill="1" applyBorder="1"/>
    <xf numFmtId="4" fontId="2" fillId="21" borderId="9" xfId="58" applyNumberFormat="1" applyFont="1" applyFill="1" applyBorder="1" applyAlignment="1">
      <alignment horizontal="right" vertical="center"/>
    </xf>
    <xf numFmtId="4" fontId="2" fillId="21" borderId="50" xfId="58" applyNumberFormat="1" applyFont="1" applyFill="1" applyBorder="1" applyAlignment="1">
      <alignment horizontal="right" vertical="center"/>
    </xf>
    <xf numFmtId="0" fontId="2" fillId="0" borderId="9" xfId="57" applyNumberFormat="1" applyFont="1" applyBorder="1" applyAlignment="1">
      <alignment vertical="center" wrapText="1"/>
    </xf>
    <xf numFmtId="2" fontId="2" fillId="21" borderId="9" xfId="58" applyNumberFormat="1" applyFont="1" applyFill="1" applyBorder="1" applyAlignment="1">
      <alignment horizontal="right" vertical="center"/>
    </xf>
    <xf numFmtId="0" fontId="2" fillId="0" borderId="9" xfId="57" applyNumberFormat="1" applyFont="1" applyFill="1" applyBorder="1" applyAlignment="1">
      <alignment vertical="center" wrapText="1"/>
    </xf>
    <xf numFmtId="0" fontId="45" fillId="0" borderId="9" xfId="0" applyFont="1" applyBorder="1" applyAlignment="1">
      <alignment horizontal="center" vertical="center"/>
    </xf>
    <xf numFmtId="2" fontId="45" fillId="21" borderId="9" xfId="0" applyNumberFormat="1" applyFont="1" applyFill="1" applyBorder="1" applyAlignment="1">
      <alignment vertical="center"/>
    </xf>
    <xf numFmtId="4" fontId="45" fillId="21" borderId="9" xfId="0" applyNumberFormat="1" applyFont="1" applyFill="1" applyBorder="1" applyAlignment="1">
      <alignment vertical="center"/>
    </xf>
    <xf numFmtId="0" fontId="2" fillId="0" borderId="9" xfId="57" applyNumberFormat="1" applyFont="1" applyFill="1" applyBorder="1" applyAlignment="1">
      <alignment horizontal="left" vertical="center" wrapText="1"/>
    </xf>
    <xf numFmtId="0" fontId="45" fillId="0" borderId="51" xfId="0" applyFont="1" applyBorder="1" applyAlignment="1">
      <alignment horizontal="center" vertical="center"/>
    </xf>
    <xf numFmtId="4" fontId="33" fillId="21" borderId="25" xfId="2" applyNumberFormat="1" applyFont="1" applyFill="1" applyBorder="1" applyAlignment="1">
      <alignment horizontal="right" vertical="center" wrapText="1"/>
    </xf>
    <xf numFmtId="0" fontId="33" fillId="21" borderId="25" xfId="0" applyFont="1" applyFill="1" applyBorder="1" applyAlignment="1">
      <alignment horizontal="center" vertical="center" wrapText="1"/>
    </xf>
    <xf numFmtId="0" fontId="33" fillId="0" borderId="0" xfId="0" applyFont="1" applyFill="1" applyAlignment="1">
      <alignment horizontal="justify" vertical="center" wrapText="1"/>
    </xf>
    <xf numFmtId="4" fontId="18" fillId="0" borderId="0" xfId="2" applyNumberFormat="1" applyFill="1" applyAlignment="1">
      <alignment vertical="center" wrapText="1"/>
    </xf>
    <xf numFmtId="0" fontId="33" fillId="30" borderId="25" xfId="0" applyFont="1" applyFill="1" applyBorder="1" applyAlignment="1">
      <alignment horizontal="center" vertical="center" wrapText="1"/>
    </xf>
    <xf numFmtId="4" fontId="45" fillId="21" borderId="9" xfId="0" applyNumberFormat="1" applyFont="1" applyFill="1" applyBorder="1" applyAlignment="1">
      <alignment vertical="center" wrapText="1"/>
    </xf>
    <xf numFmtId="2" fontId="2" fillId="21" borderId="9" xfId="51" applyNumberFormat="1" applyFont="1" applyFill="1" applyBorder="1" applyAlignment="1">
      <alignment horizontal="right" vertical="center"/>
    </xf>
    <xf numFmtId="0" fontId="2" fillId="21" borderId="9" xfId="57" applyFont="1" applyFill="1" applyBorder="1" applyAlignment="1">
      <alignment horizontal="left" vertical="center"/>
    </xf>
    <xf numFmtId="165" fontId="2" fillId="21" borderId="9" xfId="51" applyFont="1" applyFill="1" applyBorder="1" applyAlignment="1">
      <alignment horizontal="right" vertical="center"/>
    </xf>
    <xf numFmtId="4" fontId="2" fillId="21" borderId="9" xfId="57" applyNumberFormat="1" applyFont="1" applyFill="1" applyBorder="1" applyAlignment="1">
      <alignment horizontal="left" vertical="center"/>
    </xf>
    <xf numFmtId="0" fontId="45" fillId="21" borderId="66" xfId="0" applyFont="1" applyFill="1" applyBorder="1" applyAlignment="1">
      <alignment horizontal="center"/>
    </xf>
    <xf numFmtId="0" fontId="45" fillId="0" borderId="51" xfId="0" applyFont="1" applyBorder="1" applyAlignment="1">
      <alignment horizontal="center"/>
    </xf>
    <xf numFmtId="0" fontId="45" fillId="0" borderId="66" xfId="0" applyFont="1" applyBorder="1" applyAlignment="1">
      <alignment horizontal="center" wrapText="1"/>
    </xf>
    <xf numFmtId="0" fontId="45" fillId="0" borderId="51" xfId="0" applyFont="1" applyBorder="1" applyAlignment="1">
      <alignment horizontal="center" wrapText="1"/>
    </xf>
    <xf numFmtId="0" fontId="45" fillId="0" borderId="51" xfId="0" applyFont="1" applyBorder="1" applyAlignment="1">
      <alignment horizontal="center" vertical="center" wrapText="1"/>
    </xf>
    <xf numFmtId="0" fontId="45" fillId="0" borderId="48" xfId="0" applyFont="1" applyBorder="1" applyAlignment="1">
      <alignment horizontal="center" wrapText="1"/>
    </xf>
    <xf numFmtId="165" fontId="51" fillId="21" borderId="9" xfId="51" applyFont="1" applyFill="1" applyBorder="1" applyAlignment="1">
      <alignment horizontal="center" vertical="center" wrapText="1"/>
    </xf>
    <xf numFmtId="0" fontId="45" fillId="21" borderId="9" xfId="0" applyNumberFormat="1" applyFont="1" applyFill="1" applyBorder="1" applyAlignment="1">
      <alignment horizontal="center" vertical="center" wrapText="1"/>
    </xf>
    <xf numFmtId="0" fontId="86" fillId="0" borderId="0" xfId="0" applyFont="1" applyAlignment="1">
      <alignment vertical="center" readingOrder="1"/>
    </xf>
    <xf numFmtId="0" fontId="87" fillId="0" borderId="0" xfId="0" applyFont="1" applyAlignment="1">
      <alignment vertical="center" readingOrder="1"/>
    </xf>
    <xf numFmtId="0" fontId="88" fillId="49" borderId="68" xfId="0" applyFont="1" applyFill="1" applyBorder="1" applyAlignment="1">
      <alignment horizontal="left" vertical="center" wrapText="1"/>
    </xf>
    <xf numFmtId="0" fontId="41" fillId="49" borderId="69" xfId="0" applyFont="1" applyFill="1" applyBorder="1" applyAlignment="1">
      <alignment horizontal="center" vertical="center" wrapText="1"/>
    </xf>
    <xf numFmtId="4" fontId="40" fillId="49" borderId="68" xfId="0" applyNumberFormat="1" applyFont="1" applyFill="1" applyBorder="1" applyAlignment="1">
      <alignment vertical="center" wrapText="1"/>
    </xf>
    <xf numFmtId="166" fontId="89" fillId="49" borderId="68" xfId="0" applyNumberFormat="1" applyFont="1" applyFill="1" applyBorder="1" applyAlignment="1">
      <alignment horizontal="center" vertical="center" wrapText="1"/>
    </xf>
    <xf numFmtId="165" fontId="41" fillId="49" borderId="68" xfId="0" applyNumberFormat="1" applyFont="1" applyFill="1" applyBorder="1" applyAlignment="1">
      <alignment horizontal="right" vertical="center"/>
    </xf>
    <xf numFmtId="0" fontId="33" fillId="50" borderId="70" xfId="0" applyFont="1" applyFill="1" applyBorder="1" applyAlignment="1">
      <alignment vertical="center"/>
    </xf>
    <xf numFmtId="49" fontId="33" fillId="0" borderId="70" xfId="0" applyNumberFormat="1" applyFont="1" applyBorder="1" applyAlignment="1">
      <alignment horizontal="center"/>
    </xf>
    <xf numFmtId="165" fontId="33" fillId="0" borderId="70" xfId="0" applyNumberFormat="1" applyFont="1" applyBorder="1"/>
    <xf numFmtId="4" fontId="33" fillId="49" borderId="70" xfId="0" applyNumberFormat="1" applyFont="1" applyFill="1" applyBorder="1"/>
    <xf numFmtId="4" fontId="33" fillId="0" borderId="70" xfId="0" applyNumberFormat="1" applyFont="1" applyBorder="1" applyAlignment="1">
      <alignment horizontal="right" vertical="center" wrapText="1"/>
    </xf>
    <xf numFmtId="0" fontId="33" fillId="50" borderId="68" xfId="0" applyFont="1" applyFill="1" applyBorder="1" applyAlignment="1">
      <alignment vertical="center"/>
    </xf>
    <xf numFmtId="49" fontId="33" fillId="0" borderId="68" xfId="0" applyNumberFormat="1" applyFont="1" applyBorder="1" applyAlignment="1">
      <alignment horizontal="center"/>
    </xf>
    <xf numFmtId="165" fontId="33" fillId="0" borderId="68" xfId="0" applyNumberFormat="1" applyFont="1" applyBorder="1"/>
    <xf numFmtId="4" fontId="33" fillId="49" borderId="68" xfId="0" applyNumberFormat="1" applyFont="1" applyFill="1" applyBorder="1"/>
    <xf numFmtId="4" fontId="33" fillId="0" borderId="68" xfId="0" applyNumberFormat="1" applyFont="1" applyBorder="1" applyAlignment="1">
      <alignment horizontal="right" vertical="center" wrapText="1"/>
    </xf>
    <xf numFmtId="0" fontId="33" fillId="50" borderId="71" xfId="0" applyFont="1" applyFill="1" applyBorder="1" applyAlignment="1">
      <alignment horizontal="left" vertical="center" wrapText="1"/>
    </xf>
    <xf numFmtId="0" fontId="33" fillId="50" borderId="68" xfId="0" applyFont="1" applyFill="1" applyBorder="1" applyAlignment="1">
      <alignment horizontal="left" vertical="center" wrapText="1"/>
    </xf>
    <xf numFmtId="49" fontId="33" fillId="50" borderId="68" xfId="0" applyNumberFormat="1" applyFont="1" applyFill="1" applyBorder="1" applyAlignment="1">
      <alignment horizontal="center" vertical="center"/>
    </xf>
    <xf numFmtId="165" fontId="33" fillId="0" borderId="68" xfId="0" applyNumberFormat="1" applyFont="1" applyBorder="1" applyAlignment="1">
      <alignment vertical="center"/>
    </xf>
    <xf numFmtId="4" fontId="33" fillId="50" borderId="68" xfId="0" applyNumberFormat="1" applyFont="1" applyFill="1" applyBorder="1" applyAlignment="1">
      <alignment vertical="center"/>
    </xf>
    <xf numFmtId="0" fontId="33" fillId="0" borderId="68" xfId="0" applyFont="1" applyBorder="1" applyAlignment="1">
      <alignment horizontal="left" vertical="center" wrapText="1"/>
    </xf>
    <xf numFmtId="0" fontId="33" fillId="0" borderId="68" xfId="0" applyFont="1" applyBorder="1" applyAlignment="1">
      <alignment horizontal="center" vertical="center" wrapText="1"/>
    </xf>
    <xf numFmtId="4" fontId="34" fillId="0" borderId="68" xfId="0" applyNumberFormat="1" applyFont="1" applyBorder="1" applyAlignment="1">
      <alignment horizontal="right" vertical="center" wrapText="1"/>
    </xf>
    <xf numFmtId="0" fontId="39" fillId="0" borderId="68" xfId="0" applyFont="1" applyBorder="1" applyAlignment="1">
      <alignment vertical="center"/>
    </xf>
    <xf numFmtId="171" fontId="34" fillId="0" borderId="68" xfId="0" applyNumberFormat="1" applyFont="1" applyBorder="1" applyAlignment="1">
      <alignment horizontal="right" vertical="center" wrapText="1"/>
    </xf>
    <xf numFmtId="0" fontId="33" fillId="50" borderId="68" xfId="0" applyFont="1" applyFill="1" applyBorder="1" applyAlignment="1">
      <alignment horizontal="center" vertical="center" wrapText="1"/>
    </xf>
    <xf numFmtId="167" fontId="18" fillId="22" borderId="9" xfId="0" applyNumberFormat="1" applyFont="1" applyFill="1" applyBorder="1" applyAlignment="1">
      <alignment vertical="center" wrapText="1"/>
    </xf>
    <xf numFmtId="167" fontId="18" fillId="21" borderId="9" xfId="0" applyNumberFormat="1" applyFont="1" applyFill="1" applyBorder="1" applyAlignment="1">
      <alignment vertical="center" wrapText="1"/>
    </xf>
    <xf numFmtId="0" fontId="2" fillId="50" borderId="68" xfId="0" applyFont="1" applyFill="1" applyBorder="1" applyAlignment="1">
      <alignment horizontal="center" vertical="center" wrapText="1"/>
    </xf>
    <xf numFmtId="0" fontId="2" fillId="0" borderId="68" xfId="0" applyFont="1" applyBorder="1" applyAlignment="1">
      <alignment horizontal="center" vertical="center" wrapText="1"/>
    </xf>
    <xf numFmtId="0" fontId="60" fillId="50" borderId="68" xfId="0" applyFont="1" applyFill="1" applyBorder="1" applyAlignment="1">
      <alignment horizontal="center" vertical="center" wrapText="1"/>
    </xf>
    <xf numFmtId="164" fontId="2" fillId="0" borderId="43" xfId="53" applyFont="1" applyFill="1" applyBorder="1" applyAlignment="1">
      <alignment horizontal="right" vertical="center"/>
    </xf>
    <xf numFmtId="0" fontId="0" fillId="0" borderId="0" xfId="0" applyBorder="1"/>
    <xf numFmtId="0" fontId="70" fillId="11" borderId="0" xfId="41" applyFont="1" applyBorder="1"/>
    <xf numFmtId="4" fontId="33" fillId="0" borderId="68" xfId="0" applyNumberFormat="1" applyFont="1" applyBorder="1" applyAlignment="1">
      <alignment vertical="center" wrapText="1"/>
    </xf>
    <xf numFmtId="0" fontId="60" fillId="51" borderId="68" xfId="0" applyFont="1" applyFill="1" applyBorder="1" applyAlignment="1">
      <alignment horizontal="left" vertical="center" wrapText="1"/>
    </xf>
    <xf numFmtId="0" fontId="60" fillId="51" borderId="68" xfId="0" applyFont="1" applyFill="1" applyBorder="1" applyAlignment="1">
      <alignment horizontal="center" vertical="center" wrapText="1"/>
    </xf>
    <xf numFmtId="164" fontId="2" fillId="21" borderId="9" xfId="53" applyFont="1" applyFill="1" applyBorder="1" applyAlignment="1">
      <alignment horizontal="right" vertical="center"/>
    </xf>
    <xf numFmtId="0" fontId="33" fillId="21" borderId="68" xfId="0" applyFont="1" applyFill="1" applyBorder="1" applyAlignment="1">
      <alignment horizontal="left" vertical="center" wrapText="1"/>
    </xf>
    <xf numFmtId="0" fontId="33" fillId="21" borderId="68" xfId="0" applyFont="1" applyFill="1" applyBorder="1" applyAlignment="1">
      <alignment horizontal="center" vertical="center" wrapText="1"/>
    </xf>
    <xf numFmtId="165" fontId="2" fillId="21" borderId="9" xfId="51" applyFont="1" applyFill="1" applyBorder="1" applyAlignment="1">
      <alignment vertical="center"/>
    </xf>
    <xf numFmtId="171" fontId="18" fillId="0" borderId="0" xfId="2" applyNumberFormat="1" applyFill="1" applyBorder="1" applyAlignment="1">
      <alignment horizontal="right" vertical="center" wrapText="1"/>
    </xf>
    <xf numFmtId="4" fontId="39" fillId="0" borderId="25" xfId="51" applyNumberFormat="1" applyFont="1" applyFill="1" applyBorder="1" applyAlignment="1">
      <alignment horizontal="right" vertical="center" wrapText="1"/>
    </xf>
    <xf numFmtId="4" fontId="39" fillId="0" borderId="25" xfId="0" applyNumberFormat="1" applyFont="1" applyFill="1" applyBorder="1" applyAlignment="1">
      <alignment vertical="center" wrapText="1"/>
    </xf>
    <xf numFmtId="0" fontId="39" fillId="0" borderId="25" xfId="38" applyFont="1" applyFill="1" applyBorder="1" applyAlignment="1">
      <alignment vertical="center"/>
    </xf>
    <xf numFmtId="2" fontId="33" fillId="0" borderId="42" xfId="0" applyNumberFormat="1" applyFont="1" applyFill="1" applyBorder="1" applyAlignment="1">
      <alignment horizontal="justify" vertical="center" wrapText="1"/>
    </xf>
    <xf numFmtId="0" fontId="33" fillId="0" borderId="42" xfId="0" applyFont="1" applyFill="1" applyBorder="1" applyAlignment="1">
      <alignment horizontal="justify" vertical="center" wrapText="1"/>
    </xf>
    <xf numFmtId="0" fontId="33" fillId="0" borderId="42" xfId="0" quotePrefix="1" applyFont="1" applyFill="1" applyBorder="1" applyAlignment="1">
      <alignment horizontal="justify" vertical="center" wrapText="1"/>
    </xf>
    <xf numFmtId="0" fontId="35" fillId="25" borderId="42" xfId="0" applyFont="1" applyFill="1" applyBorder="1" applyAlignment="1">
      <alignment horizontal="justify" vertical="center" wrapText="1"/>
    </xf>
    <xf numFmtId="4" fontId="33" fillId="0" borderId="72" xfId="0" applyNumberFormat="1" applyFont="1" applyBorder="1" applyAlignment="1">
      <alignment horizontal="right" vertical="center" wrapText="1"/>
    </xf>
    <xf numFmtId="165" fontId="2" fillId="21" borderId="9" xfId="51" applyNumberFormat="1" applyFont="1" applyFill="1" applyBorder="1" applyAlignment="1">
      <alignment vertical="center"/>
    </xf>
    <xf numFmtId="165" fontId="2" fillId="21" borderId="9" xfId="51" applyNumberFormat="1" applyFont="1" applyFill="1" applyBorder="1" applyAlignment="1">
      <alignment horizontal="center" vertical="center"/>
    </xf>
    <xf numFmtId="172" fontId="18" fillId="0" borderId="25" xfId="2" applyNumberFormat="1" applyFont="1" applyFill="1" applyBorder="1" applyAlignment="1">
      <alignment horizontal="right" vertical="center" wrapText="1"/>
    </xf>
    <xf numFmtId="0" fontId="29" fillId="25" borderId="9" xfId="0" applyFont="1" applyFill="1" applyBorder="1" applyAlignment="1">
      <alignment horizontal="center" vertical="center" wrapText="1"/>
    </xf>
    <xf numFmtId="0" fontId="35" fillId="0" borderId="9" xfId="0" applyFont="1" applyFill="1" applyBorder="1" applyAlignment="1">
      <alignment horizontal="justify" vertical="center" wrapText="1"/>
    </xf>
    <xf numFmtId="4" fontId="40" fillId="0" borderId="9" xfId="1" applyNumberFormat="1" applyFont="1" applyFill="1" applyBorder="1" applyAlignment="1">
      <alignment vertical="center" wrapText="1"/>
    </xf>
    <xf numFmtId="166" fontId="40" fillId="21" borderId="9" xfId="1" applyNumberFormat="1" applyFont="1" applyFill="1" applyBorder="1" applyAlignment="1">
      <alignment horizontal="center" vertical="center" wrapText="1"/>
    </xf>
    <xf numFmtId="165" fontId="41" fillId="0" borderId="26" xfId="51" applyFont="1" applyFill="1" applyBorder="1" applyAlignment="1">
      <alignment horizontal="right" vertical="center"/>
    </xf>
    <xf numFmtId="0" fontId="18" fillId="22" borderId="9" xfId="37" applyFont="1" applyFill="1" applyBorder="1" applyAlignment="1">
      <alignment vertical="center"/>
    </xf>
    <xf numFmtId="0" fontId="27" fillId="21" borderId="9" xfId="0" applyFont="1" applyFill="1" applyBorder="1" applyAlignment="1">
      <alignment horizontal="center" vertical="center" wrapText="1"/>
    </xf>
    <xf numFmtId="167" fontId="2" fillId="21" borderId="9" xfId="0" applyNumberFormat="1" applyFont="1" applyFill="1" applyBorder="1" applyAlignment="1">
      <alignment horizontal="left" vertical="center" wrapText="1"/>
    </xf>
    <xf numFmtId="167" fontId="18" fillId="29" borderId="9" xfId="0" applyNumberFormat="1" applyFont="1" applyFill="1" applyBorder="1" applyAlignment="1">
      <alignment vertical="center" wrapText="1"/>
    </xf>
    <xf numFmtId="0" fontId="41" fillId="52" borderId="69" xfId="0" applyFont="1" applyFill="1" applyBorder="1" applyAlignment="1">
      <alignment horizontal="left" vertical="center" wrapText="1"/>
    </xf>
    <xf numFmtId="0" fontId="41" fillId="52" borderId="69" xfId="0" applyFont="1" applyFill="1" applyBorder="1" applyAlignment="1">
      <alignment horizontal="center" vertical="center" wrapText="1"/>
    </xf>
    <xf numFmtId="4" fontId="40" fillId="52" borderId="69" xfId="0" applyNumberFormat="1" applyFont="1" applyFill="1" applyBorder="1" applyAlignment="1">
      <alignment vertical="center" wrapText="1"/>
    </xf>
    <xf numFmtId="166" fontId="40" fillId="52" borderId="69" xfId="0" applyNumberFormat="1" applyFont="1" applyFill="1" applyBorder="1" applyAlignment="1">
      <alignment horizontal="center" vertical="center" wrapText="1"/>
    </xf>
    <xf numFmtId="177" fontId="41" fillId="52" borderId="72" xfId="0" applyNumberFormat="1" applyFont="1" applyFill="1" applyBorder="1" applyAlignment="1">
      <alignment horizontal="right" vertical="center"/>
    </xf>
    <xf numFmtId="2" fontId="33" fillId="0" borderId="69" xfId="0" applyNumberFormat="1" applyFont="1" applyBorder="1" applyAlignment="1">
      <alignment horizontal="left" vertical="center" wrapText="1"/>
    </xf>
    <xf numFmtId="2" fontId="33" fillId="0" borderId="69" xfId="0" applyNumberFormat="1" applyFont="1" applyBorder="1" applyAlignment="1">
      <alignment horizontal="center" vertical="center" wrapText="1"/>
    </xf>
    <xf numFmtId="4" fontId="18" fillId="0" borderId="69" xfId="0" applyNumberFormat="1" applyFont="1" applyBorder="1" applyAlignment="1">
      <alignment horizontal="right" vertical="center" wrapText="1"/>
    </xf>
    <xf numFmtId="4" fontId="33" fillId="0" borderId="69" xfId="0" applyNumberFormat="1" applyFont="1" applyBorder="1" applyAlignment="1">
      <alignment horizontal="right" vertical="center" wrapText="1"/>
    </xf>
    <xf numFmtId="165" fontId="33" fillId="0" borderId="72" xfId="0" applyNumberFormat="1" applyFont="1" applyBorder="1" applyAlignment="1">
      <alignment vertical="center" wrapText="1"/>
    </xf>
    <xf numFmtId="0" fontId="33" fillId="0" borderId="69" xfId="0" applyFont="1" applyBorder="1" applyAlignment="1">
      <alignment horizontal="left" vertical="center" wrapText="1"/>
    </xf>
    <xf numFmtId="0" fontId="33" fillId="0" borderId="69" xfId="0" applyFont="1" applyBorder="1" applyAlignment="1">
      <alignment horizontal="center" vertical="center" wrapText="1"/>
    </xf>
    <xf numFmtId="171" fontId="18" fillId="0" borderId="69" xfId="0" applyNumberFormat="1" applyFont="1" applyBorder="1" applyAlignment="1">
      <alignment horizontal="right" vertical="center" wrapText="1"/>
    </xf>
    <xf numFmtId="172" fontId="18" fillId="0" borderId="69" xfId="0" applyNumberFormat="1" applyFont="1" applyBorder="1" applyAlignment="1">
      <alignment horizontal="right" vertical="center" wrapText="1"/>
    </xf>
    <xf numFmtId="4" fontId="33" fillId="0" borderId="69" xfId="0" applyNumberFormat="1" applyFont="1" applyBorder="1" applyAlignment="1">
      <alignment vertical="center" wrapText="1"/>
    </xf>
    <xf numFmtId="0" fontId="33" fillId="0" borderId="69" xfId="0" applyFont="1" applyBorder="1" applyAlignment="1">
      <alignment vertical="center"/>
    </xf>
    <xf numFmtId="0" fontId="33" fillId="0" borderId="72" xfId="0" applyFont="1" applyBorder="1" applyAlignment="1">
      <alignment vertical="center"/>
    </xf>
    <xf numFmtId="165" fontId="45" fillId="21" borderId="9" xfId="51" applyFont="1" applyFill="1" applyBorder="1" applyAlignment="1">
      <alignment horizontal="center" vertical="center"/>
    </xf>
    <xf numFmtId="4" fontId="2" fillId="21" borderId="9" xfId="53" applyNumberFormat="1" applyFont="1" applyFill="1" applyBorder="1" applyAlignment="1">
      <alignment horizontal="right" vertical="center"/>
    </xf>
    <xf numFmtId="4" fontId="2" fillId="21" borderId="9" xfId="53" applyNumberFormat="1" applyFont="1" applyFill="1" applyBorder="1" applyAlignment="1">
      <alignment horizontal="center" vertical="center" wrapText="1"/>
    </xf>
    <xf numFmtId="165" fontId="2" fillId="21" borderId="9" xfId="51" quotePrefix="1" applyFont="1" applyFill="1" applyBorder="1" applyAlignment="1">
      <alignment horizontal="center" vertical="center"/>
    </xf>
    <xf numFmtId="165" fontId="2" fillId="21" borderId="9" xfId="51" quotePrefix="1" applyFont="1" applyFill="1" applyBorder="1" applyAlignment="1">
      <alignment horizontal="center" vertical="center" wrapText="1"/>
    </xf>
    <xf numFmtId="0" fontId="2" fillId="21" borderId="9" xfId="0" applyFont="1" applyFill="1" applyBorder="1" applyAlignment="1">
      <alignment horizontal="right" vertical="center" wrapText="1"/>
    </xf>
    <xf numFmtId="4" fontId="2" fillId="21" borderId="9" xfId="0" applyNumberFormat="1" applyFont="1" applyFill="1" applyBorder="1" applyAlignment="1">
      <alignment horizontal="right" vertical="center"/>
    </xf>
    <xf numFmtId="4" fontId="2" fillId="21" borderId="9" xfId="38" applyNumberFormat="1" applyFont="1" applyFill="1" applyBorder="1" applyAlignment="1">
      <alignment horizontal="right" vertical="center"/>
    </xf>
    <xf numFmtId="4" fontId="60" fillId="51" borderId="68" xfId="0" applyNumberFormat="1" applyFont="1" applyFill="1" applyBorder="1" applyAlignment="1">
      <alignment horizontal="right" vertical="center"/>
    </xf>
    <xf numFmtId="2" fontId="2" fillId="21" borderId="45" xfId="0" applyNumberFormat="1" applyFont="1" applyFill="1" applyBorder="1" applyAlignment="1">
      <alignment vertical="center" wrapText="1"/>
    </xf>
    <xf numFmtId="4" fontId="2" fillId="21" borderId="9" xfId="0" applyNumberFormat="1" applyFont="1" applyFill="1" applyBorder="1" applyAlignment="1">
      <alignment vertical="center" wrapText="1"/>
    </xf>
    <xf numFmtId="164" fontId="2" fillId="21" borderId="9" xfId="53" applyFont="1" applyFill="1" applyBorder="1" applyAlignment="1">
      <alignment horizontal="center" vertical="center"/>
    </xf>
    <xf numFmtId="10" fontId="18" fillId="21" borderId="9" xfId="40" applyNumberFormat="1" applyFont="1" applyFill="1" applyBorder="1" applyAlignment="1">
      <alignment horizontal="center" vertical="center" wrapText="1"/>
    </xf>
    <xf numFmtId="0" fontId="18" fillId="0" borderId="9" xfId="0" applyFont="1" applyFill="1" applyBorder="1" applyAlignment="1">
      <alignment horizontal="right" vertical="center" wrapText="1"/>
    </xf>
    <xf numFmtId="0" fontId="48" fillId="31" borderId="9" xfId="0" applyFont="1" applyFill="1" applyBorder="1" applyAlignment="1">
      <alignment horizontal="right" vertical="center" wrapText="1"/>
    </xf>
    <xf numFmtId="0" fontId="18" fillId="31" borderId="9" xfId="0" applyFont="1" applyFill="1" applyBorder="1" applyAlignment="1">
      <alignment horizontal="left" vertical="center" wrapText="1"/>
    </xf>
    <xf numFmtId="0" fontId="48" fillId="31" borderId="9" xfId="0" applyFont="1" applyFill="1" applyBorder="1" applyAlignment="1">
      <alignment horizontal="center" vertical="center" wrapText="1"/>
    </xf>
    <xf numFmtId="2" fontId="48" fillId="31" borderId="9" xfId="0" applyNumberFormat="1" applyFont="1" applyFill="1" applyBorder="1" applyAlignment="1">
      <alignment horizontal="center" wrapText="1"/>
    </xf>
    <xf numFmtId="164" fontId="48" fillId="31" borderId="9" xfId="53" applyFont="1" applyFill="1" applyBorder="1" applyAlignment="1">
      <alignment horizontal="right" vertical="center"/>
    </xf>
    <xf numFmtId="0" fontId="18" fillId="31" borderId="9" xfId="0" applyFont="1" applyFill="1" applyBorder="1" applyAlignment="1">
      <alignment horizontal="center"/>
    </xf>
    <xf numFmtId="0" fontId="2" fillId="31" borderId="9" xfId="0" applyFont="1" applyFill="1" applyBorder="1"/>
    <xf numFmtId="0" fontId="18" fillId="31" borderId="9" xfId="0" applyFont="1" applyFill="1" applyBorder="1"/>
    <xf numFmtId="165" fontId="2" fillId="31" borderId="9" xfId="51" applyFont="1" applyFill="1" applyBorder="1" applyAlignment="1">
      <alignment horizontal="center"/>
    </xf>
    <xf numFmtId="49" fontId="18" fillId="31" borderId="9" xfId="0" applyNumberFormat="1" applyFont="1" applyFill="1" applyBorder="1" applyAlignment="1">
      <alignment horizontal="center" vertical="center" wrapText="1"/>
    </xf>
    <xf numFmtId="165" fontId="18" fillId="31" borderId="9" xfId="51" quotePrefix="1" applyFont="1" applyFill="1" applyBorder="1" applyAlignment="1">
      <alignment horizontal="center" vertical="center"/>
    </xf>
    <xf numFmtId="4" fontId="18" fillId="31" borderId="9" xfId="51" quotePrefix="1" applyNumberFormat="1" applyFont="1" applyFill="1" applyBorder="1" applyAlignment="1">
      <alignment horizontal="right" vertical="center"/>
    </xf>
    <xf numFmtId="4" fontId="18" fillId="21" borderId="9" xfId="51" applyNumberFormat="1" applyFont="1" applyFill="1" applyBorder="1" applyAlignment="1">
      <alignment horizontal="right" vertical="center"/>
    </xf>
    <xf numFmtId="10" fontId="18" fillId="0" borderId="45" xfId="51" applyNumberFormat="1" applyFont="1" applyFill="1" applyBorder="1" applyAlignment="1">
      <alignment horizontal="right" vertical="center"/>
    </xf>
    <xf numFmtId="0" fontId="18" fillId="0" borderId="9" xfId="0" applyNumberFormat="1" applyFont="1" applyFill="1" applyBorder="1" applyAlignment="1">
      <alignment horizontal="left" vertical="center" wrapText="1"/>
    </xf>
    <xf numFmtId="0" fontId="47" fillId="0" borderId="0" xfId="0" applyFont="1"/>
    <xf numFmtId="0" fontId="47" fillId="0" borderId="0" xfId="0" applyFont="1" applyAlignment="1">
      <alignment vertical="center"/>
    </xf>
    <xf numFmtId="0" fontId="18" fillId="0" borderId="0" xfId="0" applyFont="1" applyAlignment="1">
      <alignment vertical="center"/>
    </xf>
    <xf numFmtId="0" fontId="46" fillId="0" borderId="0" xfId="0" applyFont="1" applyAlignment="1">
      <alignment vertical="center"/>
    </xf>
    <xf numFmtId="0" fontId="2" fillId="21" borderId="9" xfId="37" applyFont="1" applyFill="1" applyBorder="1" applyAlignment="1">
      <alignment horizontal="left" vertical="center" wrapText="1"/>
    </xf>
    <xf numFmtId="0" fontId="33" fillId="51" borderId="68" xfId="0" applyFont="1" applyFill="1" applyBorder="1" applyAlignment="1">
      <alignment horizontal="center" vertical="center" wrapText="1"/>
    </xf>
    <xf numFmtId="0" fontId="0" fillId="21" borderId="0" xfId="0" applyFill="1" applyAlignment="1">
      <alignment vertical="center"/>
    </xf>
    <xf numFmtId="0" fontId="18" fillId="0" borderId="75" xfId="0" applyFont="1" applyBorder="1"/>
    <xf numFmtId="0" fontId="18" fillId="0" borderId="76" xfId="0" applyFont="1" applyBorder="1"/>
    <xf numFmtId="0" fontId="2" fillId="0" borderId="46" xfId="0" applyFont="1" applyBorder="1"/>
    <xf numFmtId="0" fontId="2" fillId="0" borderId="9" xfId="0" applyFont="1" applyBorder="1"/>
    <xf numFmtId="0" fontId="0" fillId="25" borderId="9" xfId="0" applyFill="1" applyBorder="1"/>
    <xf numFmtId="0" fontId="2" fillId="0" borderId="9" xfId="0" applyFont="1" applyBorder="1" applyAlignment="1">
      <alignment wrapText="1"/>
    </xf>
    <xf numFmtId="0" fontId="90" fillId="0" borderId="46" xfId="0" applyFont="1" applyBorder="1"/>
    <xf numFmtId="0" fontId="90" fillId="0" borderId="9" xfId="0" applyFont="1" applyBorder="1"/>
    <xf numFmtId="0" fontId="2" fillId="0" borderId="9" xfId="0" applyFont="1" applyBorder="1" applyAlignment="1">
      <alignment vertical="center" wrapText="1"/>
    </xf>
    <xf numFmtId="0" fontId="2" fillId="0" borderId="9" xfId="0" applyFont="1" applyBorder="1" applyAlignment="1">
      <alignment vertical="center"/>
    </xf>
    <xf numFmtId="0" fontId="2" fillId="21" borderId="52" xfId="0" applyFont="1" applyFill="1" applyBorder="1" applyAlignment="1">
      <alignment horizontal="center" vertical="center" wrapText="1"/>
    </xf>
    <xf numFmtId="0" fontId="2" fillId="21" borderId="52" xfId="0" applyNumberFormat="1" applyFont="1" applyFill="1" applyBorder="1" applyAlignment="1">
      <alignment horizontal="center" vertical="center" wrapText="1"/>
    </xf>
    <xf numFmtId="4" fontId="18" fillId="21" borderId="0" xfId="51" quotePrefix="1" applyNumberFormat="1" applyFont="1" applyFill="1" applyBorder="1" applyAlignment="1">
      <alignment horizontal="right" vertical="center"/>
    </xf>
    <xf numFmtId="165" fontId="2" fillId="31" borderId="9" xfId="51" applyFont="1" applyFill="1" applyBorder="1" applyAlignment="1">
      <alignment horizontal="center" vertical="center"/>
    </xf>
    <xf numFmtId="173" fontId="2" fillId="31" borderId="9" xfId="38" applyNumberFormat="1" applyFont="1" applyFill="1" applyBorder="1" applyAlignment="1">
      <alignment horizontal="right" vertical="center"/>
    </xf>
    <xf numFmtId="0" fontId="57" fillId="31" borderId="9" xfId="37" applyFont="1" applyFill="1" applyBorder="1"/>
    <xf numFmtId="2" fontId="18" fillId="31" borderId="9" xfId="51" quotePrefix="1" applyNumberFormat="1" applyFont="1" applyFill="1" applyBorder="1" applyAlignment="1">
      <alignment horizontal="center" vertical="center"/>
    </xf>
    <xf numFmtId="0" fontId="2" fillId="21" borderId="9" xfId="0" applyFont="1" applyFill="1" applyBorder="1" applyAlignment="1">
      <alignment horizontal="left"/>
    </xf>
    <xf numFmtId="4" fontId="2" fillId="21" borderId="9" xfId="0" applyNumberFormat="1" applyFont="1" applyFill="1" applyBorder="1" applyAlignment="1">
      <alignment horizontal="right" wrapText="1"/>
    </xf>
    <xf numFmtId="2" fontId="2" fillId="21" borderId="9" xfId="0" applyNumberFormat="1" applyFont="1" applyFill="1" applyBorder="1" applyAlignment="1">
      <alignment horizontal="right" wrapText="1"/>
    </xf>
    <xf numFmtId="4" fontId="2" fillId="21" borderId="9" xfId="0" applyNumberFormat="1" applyFont="1" applyFill="1" applyBorder="1" applyAlignment="1">
      <alignment horizontal="right" vertical="center" wrapText="1"/>
    </xf>
    <xf numFmtId="2" fontId="2" fillId="21" borderId="9" xfId="51" quotePrefix="1" applyNumberFormat="1" applyFont="1" applyFill="1" applyBorder="1" applyAlignment="1">
      <alignment horizontal="right" vertical="center"/>
    </xf>
    <xf numFmtId="2" fontId="2" fillId="21" borderId="9" xfId="0" applyNumberFormat="1" applyFont="1" applyFill="1" applyBorder="1" applyAlignment="1">
      <alignment wrapText="1"/>
    </xf>
    <xf numFmtId="2" fontId="2" fillId="21" borderId="9" xfId="51" applyNumberFormat="1" applyFont="1" applyFill="1" applyBorder="1" applyAlignment="1">
      <alignment horizontal="right" vertical="center" wrapText="1"/>
    </xf>
    <xf numFmtId="4" fontId="2" fillId="21" borderId="9" xfId="51" applyNumberFormat="1" applyFont="1" applyFill="1" applyBorder="1" applyAlignment="1">
      <alignment horizontal="right" vertical="center" wrapText="1"/>
    </xf>
    <xf numFmtId="4" fontId="2" fillId="21" borderId="9" xfId="51" quotePrefix="1" applyNumberFormat="1" applyFont="1" applyFill="1" applyBorder="1" applyAlignment="1">
      <alignment horizontal="right" vertical="center" wrapText="1"/>
    </xf>
    <xf numFmtId="2" fontId="2" fillId="21" borderId="9" xfId="51" applyNumberFormat="1" applyFont="1" applyFill="1" applyBorder="1" applyAlignment="1">
      <alignment vertical="center" wrapText="1"/>
    </xf>
    <xf numFmtId="2" fontId="2" fillId="21" borderId="9" xfId="51" applyNumberFormat="1" applyFont="1" applyFill="1" applyBorder="1" applyAlignment="1">
      <alignment horizontal="right" wrapText="1"/>
    </xf>
    <xf numFmtId="165" fontId="2" fillId="21" borderId="9" xfId="51" applyNumberFormat="1" applyFont="1" applyFill="1" applyBorder="1" applyAlignment="1">
      <alignment horizontal="right" vertical="center"/>
    </xf>
    <xf numFmtId="2" fontId="2" fillId="21" borderId="9" xfId="51" applyNumberFormat="1" applyFont="1" applyFill="1" applyBorder="1" applyAlignment="1">
      <alignment horizontal="right"/>
    </xf>
    <xf numFmtId="0" fontId="18" fillId="21" borderId="9" xfId="0" applyNumberFormat="1" applyFont="1" applyFill="1" applyBorder="1" applyAlignment="1">
      <alignment horizontal="center" vertical="center"/>
    </xf>
    <xf numFmtId="0" fontId="2" fillId="21" borderId="0" xfId="0" applyFont="1" applyFill="1" applyAlignment="1">
      <alignment vertical="center"/>
    </xf>
    <xf numFmtId="0" fontId="60" fillId="51" borderId="0"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21" borderId="45" xfId="0" applyFont="1" applyFill="1" applyBorder="1" applyAlignment="1">
      <alignment horizontal="center"/>
    </xf>
    <xf numFmtId="164" fontId="2" fillId="0" borderId="45" xfId="53" applyFont="1" applyFill="1" applyBorder="1" applyAlignment="1">
      <alignment horizontal="right" vertical="center"/>
    </xf>
    <xf numFmtId="0" fontId="60" fillId="51" borderId="71" xfId="0" applyFont="1" applyFill="1" applyBorder="1" applyAlignment="1">
      <alignment horizontal="center" vertical="center" wrapText="1"/>
    </xf>
    <xf numFmtId="0" fontId="2" fillId="51" borderId="9" xfId="0" applyFont="1" applyFill="1" applyBorder="1" applyAlignment="1">
      <alignment horizontal="center" vertical="center" wrapText="1"/>
    </xf>
    <xf numFmtId="0" fontId="2" fillId="21" borderId="9" xfId="0" applyFont="1" applyFill="1" applyBorder="1" applyAlignment="1">
      <alignment wrapText="1"/>
    </xf>
    <xf numFmtId="0" fontId="0" fillId="51" borderId="0" xfId="0" applyFill="1" applyBorder="1" applyAlignment="1">
      <alignment horizontal="left" vertical="center" wrapText="1"/>
    </xf>
    <xf numFmtId="0" fontId="2" fillId="21" borderId="45" xfId="0" applyFont="1" applyFill="1" applyBorder="1"/>
    <xf numFmtId="4" fontId="33" fillId="53" borderId="69" xfId="0" applyNumberFormat="1" applyFont="1" applyFill="1" applyBorder="1" applyAlignment="1">
      <alignment vertical="center" wrapText="1"/>
    </xf>
    <xf numFmtId="165" fontId="41" fillId="52" borderId="73" xfId="0" applyNumberFormat="1" applyFont="1" applyFill="1" applyBorder="1" applyAlignment="1">
      <alignment horizontal="right" vertical="center"/>
    </xf>
    <xf numFmtId="0" fontId="18" fillId="0" borderId="9" xfId="0" applyFont="1" applyBorder="1" applyAlignment="1">
      <alignment vertical="center"/>
    </xf>
    <xf numFmtId="0" fontId="18" fillId="21" borderId="9" xfId="0" applyFont="1" applyFill="1" applyBorder="1" applyAlignment="1">
      <alignment horizontal="center"/>
    </xf>
    <xf numFmtId="2" fontId="2" fillId="21" borderId="45" xfId="51" applyNumberFormat="1" applyFont="1" applyFill="1" applyBorder="1" applyAlignment="1">
      <alignment horizontal="center"/>
    </xf>
    <xf numFmtId="43" fontId="0" fillId="0" borderId="0" xfId="0" applyNumberFormat="1"/>
    <xf numFmtId="0" fontId="2" fillId="21" borderId="9" xfId="38" applyFont="1" applyFill="1" applyBorder="1" applyAlignment="1">
      <alignment horizontal="left" vertical="center" wrapText="1"/>
    </xf>
    <xf numFmtId="0" fontId="0" fillId="0" borderId="14" xfId="0" applyBorder="1"/>
    <xf numFmtId="0" fontId="0" fillId="0" borderId="77" xfId="0" applyBorder="1"/>
    <xf numFmtId="0" fontId="93" fillId="0" borderId="0" xfId="0" applyFont="1" applyBorder="1" applyAlignment="1">
      <alignment horizontal="center"/>
    </xf>
    <xf numFmtId="0" fontId="93" fillId="0" borderId="78" xfId="0" applyFont="1" applyBorder="1" applyAlignment="1">
      <alignment horizontal="center"/>
    </xf>
    <xf numFmtId="0" fontId="18" fillId="0" borderId="0" xfId="0" applyFont="1" applyBorder="1" applyAlignment="1">
      <alignment horizontal="left"/>
    </xf>
    <xf numFmtId="0" fontId="18" fillId="0" borderId="0" xfId="0" applyFont="1" applyBorder="1" applyAlignment="1">
      <alignment horizontal="left" wrapText="1"/>
    </xf>
    <xf numFmtId="0" fontId="45" fillId="0" borderId="45" xfId="0" applyFont="1" applyBorder="1"/>
    <xf numFmtId="0" fontId="45" fillId="0" borderId="79" xfId="0" applyFont="1" applyBorder="1" applyAlignment="1">
      <alignment horizontal="center" vertical="center"/>
    </xf>
    <xf numFmtId="0" fontId="45" fillId="21" borderId="64" xfId="0" applyFont="1" applyFill="1" applyBorder="1" applyAlignment="1">
      <alignment vertical="center" wrapText="1"/>
    </xf>
    <xf numFmtId="0" fontId="45" fillId="21" borderId="64" xfId="0" applyFont="1" applyFill="1" applyBorder="1"/>
    <xf numFmtId="0" fontId="45" fillId="0" borderId="64" xfId="0" applyFont="1" applyBorder="1"/>
    <xf numFmtId="4" fontId="45" fillId="21" borderId="64" xfId="0" applyNumberFormat="1" applyFont="1" applyFill="1" applyBorder="1" applyAlignment="1">
      <alignment vertical="center"/>
    </xf>
    <xf numFmtId="10" fontId="45" fillId="0" borderId="65" xfId="40" applyNumberFormat="1" applyFont="1" applyBorder="1" applyAlignment="1">
      <alignment horizontal="right" vertical="center"/>
    </xf>
    <xf numFmtId="0" fontId="45" fillId="0" borderId="48" xfId="0" applyFont="1" applyBorder="1" applyAlignment="1">
      <alignment horizontal="center" vertical="center"/>
    </xf>
    <xf numFmtId="0" fontId="45" fillId="21" borderId="9" xfId="0" applyFont="1" applyFill="1" applyBorder="1" applyAlignment="1">
      <alignment vertical="center" wrapText="1"/>
    </xf>
    <xf numFmtId="0" fontId="45" fillId="21" borderId="9" xfId="0" applyFont="1" applyFill="1" applyBorder="1"/>
    <xf numFmtId="0" fontId="45" fillId="0" borderId="9" xfId="0" applyFont="1" applyBorder="1"/>
    <xf numFmtId="4" fontId="45" fillId="21" borderId="9" xfId="0" applyNumberFormat="1" applyFont="1" applyFill="1" applyBorder="1" applyAlignment="1">
      <alignment horizontal="right" vertical="center"/>
    </xf>
    <xf numFmtId="10" fontId="45" fillId="0" borderId="50" xfId="40" applyNumberFormat="1" applyFont="1" applyBorder="1" applyAlignment="1">
      <alignment horizontal="right" vertical="center"/>
    </xf>
    <xf numFmtId="0" fontId="45" fillId="0" borderId="9" xfId="0" applyFont="1" applyBorder="1" applyAlignment="1">
      <alignment horizontal="left"/>
    </xf>
    <xf numFmtId="0" fontId="56" fillId="21" borderId="0" xfId="0" applyFont="1" applyFill="1" applyAlignment="1">
      <alignment vertical="center" wrapText="1"/>
    </xf>
    <xf numFmtId="0" fontId="57" fillId="0" borderId="9" xfId="0" applyFont="1" applyBorder="1"/>
    <xf numFmtId="0" fontId="45" fillId="0" borderId="50" xfId="0" applyFont="1" applyBorder="1"/>
    <xf numFmtId="0" fontId="57" fillId="0" borderId="82" xfId="0" applyFont="1" applyBorder="1"/>
    <xf numFmtId="4" fontId="45" fillId="0" borderId="82" xfId="0" applyNumberFormat="1" applyFont="1" applyBorder="1"/>
    <xf numFmtId="0" fontId="45" fillId="0" borderId="83" xfId="0" applyFont="1" applyBorder="1"/>
    <xf numFmtId="0" fontId="45" fillId="0" borderId="80" xfId="0" applyFont="1" applyBorder="1" applyAlignment="1">
      <alignment horizontal="center" vertical="center"/>
    </xf>
    <xf numFmtId="0" fontId="45" fillId="21" borderId="45" xfId="0" applyFont="1" applyFill="1" applyBorder="1" applyAlignment="1">
      <alignment vertical="center" wrapText="1"/>
    </xf>
    <xf numFmtId="0" fontId="45" fillId="21" borderId="45" xfId="0" applyFont="1" applyFill="1" applyBorder="1"/>
    <xf numFmtId="4" fontId="45" fillId="21" borderId="45" xfId="0" applyNumberFormat="1" applyFont="1" applyFill="1" applyBorder="1" applyAlignment="1">
      <alignment horizontal="right" vertical="center"/>
    </xf>
    <xf numFmtId="10" fontId="45" fillId="0" borderId="49" xfId="40" applyNumberFormat="1" applyFont="1" applyBorder="1" applyAlignment="1">
      <alignment horizontal="right" vertical="center"/>
    </xf>
    <xf numFmtId="9" fontId="45" fillId="21" borderId="9" xfId="0" applyNumberFormat="1" applyFont="1" applyFill="1" applyBorder="1" applyAlignment="1">
      <alignment horizontal="center" vertical="center"/>
    </xf>
    <xf numFmtId="9" fontId="45" fillId="30" borderId="9" xfId="0" applyNumberFormat="1" applyFont="1" applyFill="1" applyBorder="1" applyAlignment="1">
      <alignment horizontal="center"/>
    </xf>
    <xf numFmtId="4" fontId="57" fillId="0" borderId="9" xfId="0" applyNumberFormat="1" applyFont="1" applyBorder="1"/>
    <xf numFmtId="4" fontId="0" fillId="0" borderId="0" xfId="0" applyNumberFormat="1" applyBorder="1"/>
    <xf numFmtId="44" fontId="57" fillId="21" borderId="0" xfId="53" applyNumberFormat="1" applyFont="1" applyFill="1" applyBorder="1"/>
    <xf numFmtId="0" fontId="45" fillId="0" borderId="9" xfId="0" applyFont="1" applyBorder="1" applyAlignment="1">
      <alignment horizontal="center"/>
    </xf>
    <xf numFmtId="10" fontId="57" fillId="0" borderId="50" xfId="40" applyNumberFormat="1" applyFont="1" applyBorder="1"/>
    <xf numFmtId="4" fontId="2" fillId="21" borderId="9" xfId="53" applyNumberFormat="1" applyFont="1" applyFill="1" applyBorder="1" applyAlignment="1">
      <alignment horizontal="right" vertical="center" wrapText="1"/>
    </xf>
    <xf numFmtId="165" fontId="2" fillId="21" borderId="9" xfId="51" applyFont="1" applyFill="1" applyBorder="1" applyAlignment="1">
      <alignment horizontal="right" vertical="center" wrapText="1"/>
    </xf>
    <xf numFmtId="4" fontId="60" fillId="51" borderId="0" xfId="0" applyNumberFormat="1" applyFont="1" applyFill="1" applyBorder="1" applyAlignment="1">
      <alignment horizontal="right" vertical="center"/>
    </xf>
    <xf numFmtId="165" fontId="2" fillId="21" borderId="45" xfId="51" applyFont="1" applyFill="1" applyBorder="1" applyAlignment="1">
      <alignment horizontal="center" vertical="center"/>
    </xf>
    <xf numFmtId="0" fontId="24" fillId="0" borderId="45" xfId="0" applyFont="1" applyFill="1" applyBorder="1" applyAlignment="1">
      <alignment horizontal="left" vertical="center" wrapText="1"/>
    </xf>
    <xf numFmtId="0" fontId="24" fillId="0" borderId="46" xfId="0" applyFont="1" applyFill="1" applyBorder="1" applyAlignment="1">
      <alignment horizontal="left" vertical="center" wrapText="1"/>
    </xf>
    <xf numFmtId="165" fontId="24" fillId="0" borderId="45" xfId="42" applyFont="1" applyFill="1" applyBorder="1" applyAlignment="1">
      <alignment horizontal="center" vertical="center"/>
    </xf>
    <xf numFmtId="165" fontId="24" fillId="0" borderId="46" xfId="42" applyFont="1" applyFill="1" applyBorder="1" applyAlignment="1">
      <alignment horizontal="center" vertical="center"/>
    </xf>
    <xf numFmtId="0" fontId="19" fillId="0" borderId="9" xfId="0" applyFont="1" applyFill="1" applyBorder="1" applyAlignment="1">
      <alignment horizontal="left" vertical="center" wrapText="1"/>
    </xf>
    <xf numFmtId="0" fontId="23" fillId="0" borderId="9" xfId="0" applyFont="1" applyBorder="1" applyAlignment="1">
      <alignment horizontal="center" vertical="center" wrapText="1"/>
    </xf>
    <xf numFmtId="0" fontId="19" fillId="21" borderId="9" xfId="0" applyFont="1" applyFill="1" applyBorder="1" applyAlignment="1">
      <alignment horizontal="left" vertical="center" wrapText="1"/>
    </xf>
    <xf numFmtId="0" fontId="23" fillId="0" borderId="9" xfId="0" applyFont="1" applyBorder="1" applyAlignment="1">
      <alignment horizontal="right" vertical="center" wrapText="1"/>
    </xf>
    <xf numFmtId="0" fontId="22" fillId="0" borderId="9" xfId="0" applyFont="1" applyBorder="1" applyAlignment="1">
      <alignment horizontal="center" vertical="center"/>
    </xf>
    <xf numFmtId="0" fontId="18" fillId="0" borderId="9" xfId="0" applyFont="1" applyBorder="1" applyAlignment="1">
      <alignment horizontal="center" vertical="center"/>
    </xf>
    <xf numFmtId="10" fontId="24" fillId="0" borderId="9" xfId="42" applyNumberFormat="1" applyFont="1" applyBorder="1" applyAlignment="1">
      <alignment horizontal="center" vertical="center"/>
    </xf>
    <xf numFmtId="170" fontId="26" fillId="0" borderId="9" xfId="0" applyNumberFormat="1" applyFont="1" applyFill="1" applyBorder="1" applyAlignment="1">
      <alignment horizontal="center" vertical="center" wrapText="1"/>
    </xf>
    <xf numFmtId="0" fontId="24" fillId="0" borderId="9" xfId="0" applyFont="1" applyFill="1" applyBorder="1" applyAlignment="1">
      <alignment horizontal="left" vertical="center" wrapText="1"/>
    </xf>
    <xf numFmtId="165" fontId="24" fillId="0" borderId="9" xfId="42" applyFont="1" applyFill="1" applyBorder="1" applyAlignment="1">
      <alignment horizontal="center" vertical="center"/>
    </xf>
    <xf numFmtId="165" fontId="24" fillId="0" borderId="9" xfId="0" applyNumberFormat="1" applyFont="1" applyFill="1" applyBorder="1" applyAlignment="1">
      <alignment horizontal="left" vertical="center" wrapText="1"/>
    </xf>
    <xf numFmtId="4" fontId="24" fillId="0" borderId="9" xfId="0" applyNumberFormat="1" applyFont="1" applyFill="1" applyBorder="1" applyAlignment="1">
      <alignment horizontal="left" vertical="center" wrapText="1"/>
    </xf>
    <xf numFmtId="0" fontId="24" fillId="0" borderId="45" xfId="0" applyFont="1" applyFill="1" applyBorder="1" applyAlignment="1">
      <alignment vertical="center" wrapText="1"/>
    </xf>
    <xf numFmtId="0" fontId="24" fillId="0" borderId="46" xfId="0" applyFont="1" applyFill="1" applyBorder="1" applyAlignment="1">
      <alignment vertical="center" wrapText="1"/>
    </xf>
    <xf numFmtId="165" fontId="24" fillId="21" borderId="45" xfId="42" applyFont="1" applyFill="1" applyBorder="1" applyAlignment="1">
      <alignment horizontal="center" vertical="center"/>
    </xf>
    <xf numFmtId="165" fontId="24" fillId="21" borderId="46" xfId="42" applyFont="1" applyFill="1" applyBorder="1" applyAlignment="1">
      <alignment horizontal="center" vertical="center"/>
    </xf>
    <xf numFmtId="165" fontId="24" fillId="21" borderId="9" xfId="42" applyFont="1" applyFill="1" applyBorder="1" applyAlignment="1">
      <alignment horizontal="center" vertical="center"/>
    </xf>
    <xf numFmtId="165" fontId="24" fillId="23" borderId="45" xfId="42" applyFont="1" applyFill="1" applyBorder="1" applyAlignment="1">
      <alignment horizontal="center" vertical="center"/>
    </xf>
    <xf numFmtId="165" fontId="24" fillId="23" borderId="46" xfId="42" applyFont="1" applyFill="1" applyBorder="1" applyAlignment="1">
      <alignment horizontal="center" vertical="center"/>
    </xf>
    <xf numFmtId="10" fontId="24" fillId="0" borderId="45" xfId="42" applyNumberFormat="1" applyFont="1" applyBorder="1" applyAlignment="1">
      <alignment horizontal="center" vertical="center"/>
    </xf>
    <xf numFmtId="10" fontId="24" fillId="0" borderId="46" xfId="42" applyNumberFormat="1" applyFont="1" applyBorder="1" applyAlignment="1">
      <alignment horizontal="center" vertical="center"/>
    </xf>
    <xf numFmtId="0" fontId="86" fillId="0" borderId="0" xfId="0" applyFont="1" applyAlignment="1">
      <alignment horizontal="center" vertical="center" readingOrder="1"/>
    </xf>
    <xf numFmtId="0" fontId="87" fillId="0" borderId="0" xfId="0" applyFont="1" applyAlignment="1">
      <alignment horizontal="center" vertical="center" wrapText="1" readingOrder="1"/>
    </xf>
    <xf numFmtId="0" fontId="18" fillId="31" borderId="9" xfId="38" applyFont="1" applyFill="1" applyBorder="1" applyAlignment="1">
      <alignment horizontal="right" vertical="center"/>
    </xf>
    <xf numFmtId="0" fontId="18" fillId="0" borderId="9" xfId="0" applyFont="1" applyFill="1" applyBorder="1" applyAlignment="1">
      <alignment horizontal="center" vertical="center" wrapText="1"/>
    </xf>
    <xf numFmtId="0" fontId="18" fillId="25" borderId="9" xfId="0" applyFont="1" applyFill="1" applyBorder="1" applyAlignment="1">
      <alignment horizontal="right" vertical="center" wrapText="1"/>
    </xf>
    <xf numFmtId="0" fontId="18" fillId="31" borderId="9" xfId="0" applyFont="1" applyFill="1" applyBorder="1" applyAlignment="1">
      <alignment horizontal="right" vertical="center" wrapText="1"/>
    </xf>
    <xf numFmtId="0" fontId="18" fillId="21" borderId="47" xfId="0" applyFont="1" applyFill="1" applyBorder="1" applyAlignment="1">
      <alignment horizontal="left" vertical="center" wrapText="1"/>
    </xf>
    <xf numFmtId="0" fontId="18" fillId="21" borderId="16" xfId="0" applyFont="1" applyFill="1" applyBorder="1" applyAlignment="1">
      <alignment horizontal="left" vertical="center" wrapText="1"/>
    </xf>
    <xf numFmtId="0" fontId="18" fillId="21" borderId="67" xfId="0" applyFont="1" applyFill="1" applyBorder="1" applyAlignment="1">
      <alignment horizontal="left" vertical="center" wrapText="1"/>
    </xf>
    <xf numFmtId="0" fontId="18" fillId="22" borderId="9" xfId="0" applyFont="1" applyFill="1" applyBorder="1" applyAlignment="1">
      <alignment horizontal="right" vertical="center" wrapText="1"/>
    </xf>
    <xf numFmtId="0" fontId="18" fillId="0" borderId="9" xfId="0" applyFont="1" applyFill="1" applyBorder="1" applyAlignment="1">
      <alignment horizontal="left" vertical="center" wrapText="1"/>
    </xf>
    <xf numFmtId="0" fontId="46" fillId="0" borderId="9" xfId="0" applyFont="1" applyFill="1" applyBorder="1" applyAlignment="1">
      <alignment horizontal="left" vertical="center" wrapText="1"/>
    </xf>
    <xf numFmtId="0" fontId="18" fillId="31" borderId="51" xfId="0" applyFont="1" applyFill="1" applyBorder="1" applyAlignment="1">
      <alignment horizontal="right" vertical="center" wrapText="1"/>
    </xf>
    <xf numFmtId="0" fontId="18" fillId="31" borderId="52" xfId="0" applyFont="1" applyFill="1" applyBorder="1" applyAlignment="1">
      <alignment horizontal="right" vertical="center" wrapText="1"/>
    </xf>
    <xf numFmtId="0" fontId="18" fillId="31" borderId="44" xfId="0" applyFont="1" applyFill="1" applyBorder="1" applyAlignment="1">
      <alignment horizontal="right" vertical="center" wrapText="1"/>
    </xf>
    <xf numFmtId="0" fontId="18" fillId="22" borderId="43" xfId="0" applyNumberFormat="1" applyFont="1" applyFill="1" applyBorder="1" applyAlignment="1">
      <alignment horizontal="center" vertical="center"/>
    </xf>
    <xf numFmtId="0" fontId="18" fillId="22" borderId="52" xfId="0" applyNumberFormat="1" applyFont="1" applyFill="1" applyBorder="1" applyAlignment="1">
      <alignment horizontal="center" vertical="center"/>
    </xf>
    <xf numFmtId="0" fontId="18" fillId="22" borderId="44" xfId="0" applyNumberFormat="1" applyFont="1" applyFill="1" applyBorder="1" applyAlignment="1">
      <alignment horizontal="center" vertical="center"/>
    </xf>
    <xf numFmtId="0" fontId="18" fillId="31" borderId="43" xfId="0" applyNumberFormat="1" applyFont="1" applyFill="1" applyBorder="1" applyAlignment="1">
      <alignment horizontal="center" vertical="center"/>
    </xf>
    <xf numFmtId="0" fontId="18" fillId="31" borderId="52" xfId="0" applyNumberFormat="1" applyFont="1" applyFill="1" applyBorder="1" applyAlignment="1">
      <alignment horizontal="center" vertical="center"/>
    </xf>
    <xf numFmtId="0" fontId="18" fillId="31" borderId="44" xfId="0" applyNumberFormat="1" applyFont="1" applyFill="1" applyBorder="1" applyAlignment="1">
      <alignment horizontal="center" vertical="center"/>
    </xf>
    <xf numFmtId="172" fontId="18" fillId="0" borderId="73" xfId="0" applyNumberFormat="1" applyFont="1" applyBorder="1" applyAlignment="1">
      <alignment horizontal="center" vertical="center" wrapText="1"/>
    </xf>
    <xf numFmtId="0" fontId="2" fillId="0" borderId="74" xfId="0" applyFont="1" applyBorder="1"/>
    <xf numFmtId="172" fontId="18" fillId="0" borderId="25" xfId="2" applyNumberFormat="1" applyFill="1" applyBorder="1" applyAlignment="1">
      <alignment horizontal="center" vertical="center" wrapText="1"/>
    </xf>
    <xf numFmtId="172" fontId="18" fillId="0" borderId="25" xfId="2" applyNumberFormat="1" applyFont="1" applyFill="1" applyBorder="1" applyAlignment="1">
      <alignment horizontal="center" vertical="center" wrapText="1"/>
    </xf>
    <xf numFmtId="172" fontId="18" fillId="0" borderId="9" xfId="2" applyNumberFormat="1" applyFill="1" applyBorder="1" applyAlignment="1">
      <alignment horizontal="center" vertical="center" wrapText="1"/>
    </xf>
    <xf numFmtId="0" fontId="18" fillId="21" borderId="9" xfId="0" applyFont="1" applyFill="1" applyBorder="1" applyAlignment="1">
      <alignment horizontal="left" vertical="center" wrapText="1"/>
    </xf>
    <xf numFmtId="0" fontId="28" fillId="0" borderId="9" xfId="0" applyFont="1" applyFill="1" applyBorder="1" applyAlignment="1">
      <alignment horizontal="center"/>
    </xf>
    <xf numFmtId="0" fontId="32" fillId="20" borderId="33" xfId="0" applyFont="1" applyFill="1" applyBorder="1" applyAlignment="1">
      <alignment horizontal="center" vertical="center"/>
    </xf>
    <xf numFmtId="0" fontId="32" fillId="20" borderId="34" xfId="0" applyFont="1" applyFill="1" applyBorder="1" applyAlignment="1">
      <alignment horizontal="center" vertical="center"/>
    </xf>
    <xf numFmtId="0" fontId="32" fillId="20" borderId="29" xfId="0" applyFont="1" applyFill="1" applyBorder="1" applyAlignment="1">
      <alignment horizontal="center" vertical="center"/>
    </xf>
    <xf numFmtId="0" fontId="22" fillId="0" borderId="35"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9" fillId="0" borderId="36"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22" fillId="0" borderId="35" xfId="0" applyFont="1" applyFill="1" applyBorder="1" applyAlignment="1">
      <alignment horizontal="center" vertical="center"/>
    </xf>
    <xf numFmtId="0" fontId="22" fillId="0" borderId="36" xfId="0" applyFont="1" applyFill="1" applyBorder="1" applyAlignment="1">
      <alignment horizontal="center" vertical="center"/>
    </xf>
    <xf numFmtId="0" fontId="22" fillId="0" borderId="37"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3" xfId="0" applyFont="1" applyFill="1" applyBorder="1" applyAlignment="1">
      <alignment horizontal="center" vertical="center"/>
    </xf>
    <xf numFmtId="4" fontId="33" fillId="0" borderId="21" xfId="0" applyNumberFormat="1" applyFont="1" applyFill="1" applyBorder="1" applyAlignment="1">
      <alignment horizontal="center" vertical="center" wrapText="1"/>
    </xf>
    <xf numFmtId="4" fontId="33" fillId="0" borderId="38" xfId="0" applyNumberFormat="1" applyFont="1" applyFill="1" applyBorder="1" applyAlignment="1">
      <alignment horizontal="center" vertical="center" wrapText="1"/>
    </xf>
    <xf numFmtId="0" fontId="39" fillId="0" borderId="14" xfId="0" applyFont="1" applyFill="1" applyBorder="1" applyAlignment="1">
      <alignment horizontal="center" vertical="center" wrapText="1"/>
    </xf>
    <xf numFmtId="0" fontId="39" fillId="0" borderId="15" xfId="0" applyFont="1" applyFill="1" applyBorder="1" applyAlignment="1">
      <alignment horizontal="center" vertical="center" wrapText="1"/>
    </xf>
    <xf numFmtId="0" fontId="42" fillId="0" borderId="39" xfId="0" applyFont="1" applyFill="1" applyBorder="1" applyAlignment="1">
      <alignment horizontal="center" vertical="center" wrapText="1"/>
    </xf>
    <xf numFmtId="0" fontId="42" fillId="0" borderId="40" xfId="0" applyFont="1" applyFill="1" applyBorder="1" applyAlignment="1">
      <alignment horizontal="center" vertical="center" wrapText="1"/>
    </xf>
    <xf numFmtId="172" fontId="18" fillId="0" borderId="41" xfId="2" applyNumberFormat="1" applyFill="1" applyBorder="1" applyAlignment="1">
      <alignment horizontal="center" vertical="center" wrapText="1"/>
    </xf>
    <xf numFmtId="172" fontId="18" fillId="0" borderId="42" xfId="2" applyNumberFormat="1" applyFill="1" applyBorder="1" applyAlignment="1">
      <alignment horizontal="center" vertical="center" wrapText="1"/>
    </xf>
    <xf numFmtId="172" fontId="18" fillId="0" borderId="43" xfId="2" applyNumberFormat="1" applyFill="1" applyBorder="1" applyAlignment="1">
      <alignment horizontal="center" vertical="center" wrapText="1"/>
    </xf>
    <xf numFmtId="172" fontId="18" fillId="0" borderId="44" xfId="2" applyNumberFormat="1" applyFill="1" applyBorder="1" applyAlignment="1">
      <alignment horizontal="center" vertical="center" wrapText="1"/>
    </xf>
    <xf numFmtId="0" fontId="18" fillId="0" borderId="43" xfId="0" applyFont="1" applyFill="1" applyBorder="1" applyAlignment="1">
      <alignment horizontal="right" vertical="center" wrapText="1"/>
    </xf>
    <xf numFmtId="0" fontId="18" fillId="0" borderId="52" xfId="0" applyFont="1" applyFill="1" applyBorder="1" applyAlignment="1">
      <alignment horizontal="right" vertical="center" wrapText="1"/>
    </xf>
    <xf numFmtId="0" fontId="18" fillId="0" borderId="44" xfId="0" applyFont="1" applyFill="1" applyBorder="1" applyAlignment="1">
      <alignment horizontal="right" vertical="center" wrapText="1"/>
    </xf>
    <xf numFmtId="0" fontId="18" fillId="31" borderId="43" xfId="0" applyNumberFormat="1" applyFont="1" applyFill="1" applyBorder="1" applyAlignment="1">
      <alignment horizontal="right" vertical="center"/>
    </xf>
    <xf numFmtId="0" fontId="18" fillId="31" borderId="52" xfId="0" applyNumberFormat="1" applyFont="1" applyFill="1" applyBorder="1" applyAlignment="1">
      <alignment horizontal="right" vertical="center"/>
    </xf>
    <xf numFmtId="0" fontId="18" fillId="31" borderId="44" xfId="0" applyNumberFormat="1" applyFont="1" applyFill="1" applyBorder="1" applyAlignment="1">
      <alignment horizontal="right" vertical="center"/>
    </xf>
    <xf numFmtId="0" fontId="18" fillId="21" borderId="43" xfId="0" applyFont="1" applyFill="1" applyBorder="1" applyAlignment="1">
      <alignment horizontal="right" vertical="center" wrapText="1"/>
    </xf>
    <xf numFmtId="0" fontId="18" fillId="21" borderId="52" xfId="0" applyFont="1" applyFill="1" applyBorder="1" applyAlignment="1">
      <alignment horizontal="right" vertical="center" wrapText="1"/>
    </xf>
    <xf numFmtId="0" fontId="18" fillId="21" borderId="44" xfId="0" applyFont="1" applyFill="1" applyBorder="1" applyAlignment="1">
      <alignment horizontal="right" vertical="center" wrapText="1"/>
    </xf>
    <xf numFmtId="0" fontId="18" fillId="22" borderId="43" xfId="0" applyNumberFormat="1" applyFont="1" applyFill="1" applyBorder="1" applyAlignment="1">
      <alignment horizontal="right" vertical="center"/>
    </xf>
    <xf numFmtId="0" fontId="18" fillId="22" borderId="52" xfId="0" applyNumberFormat="1" applyFont="1" applyFill="1" applyBorder="1" applyAlignment="1">
      <alignment horizontal="right" vertical="center"/>
    </xf>
    <xf numFmtId="0" fontId="18" fillId="22" borderId="44" xfId="0" applyNumberFormat="1" applyFont="1" applyFill="1" applyBorder="1" applyAlignment="1">
      <alignment horizontal="right" vertical="center"/>
    </xf>
    <xf numFmtId="0" fontId="45" fillId="0" borderId="79" xfId="0" applyFont="1" applyBorder="1" applyAlignment="1">
      <alignment horizontal="center" vertical="center"/>
    </xf>
    <xf numFmtId="0" fontId="45" fillId="0" borderId="80" xfId="0" applyFont="1" applyBorder="1" applyAlignment="1">
      <alignment horizontal="center" vertical="center"/>
    </xf>
    <xf numFmtId="0" fontId="45" fillId="0" borderId="64" xfId="0" applyFont="1" applyBorder="1" applyAlignment="1">
      <alignment horizontal="center" vertical="center"/>
    </xf>
    <xf numFmtId="0" fontId="45" fillId="0" borderId="45" xfId="0" applyFont="1" applyBorder="1" applyAlignment="1">
      <alignment horizontal="center" vertical="center"/>
    </xf>
    <xf numFmtId="0" fontId="92" fillId="0" borderId="10" xfId="0" applyFont="1" applyBorder="1" applyAlignment="1">
      <alignment horizontal="center"/>
    </xf>
    <xf numFmtId="0" fontId="92" fillId="0" borderId="11" xfId="0" applyFont="1" applyBorder="1" applyAlignment="1">
      <alignment horizontal="center"/>
    </xf>
    <xf numFmtId="0" fontId="92" fillId="0" borderId="0" xfId="0" applyFont="1" applyBorder="1" applyAlignment="1">
      <alignment horizontal="center"/>
    </xf>
    <xf numFmtId="0" fontId="92" fillId="0" borderId="78" xfId="0" applyFont="1" applyBorder="1" applyAlignment="1">
      <alignment horizontal="center"/>
    </xf>
    <xf numFmtId="0" fontId="18" fillId="0" borderId="0" xfId="0" applyFont="1" applyBorder="1" applyAlignment="1">
      <alignment horizontal="left" vertical="center"/>
    </xf>
    <xf numFmtId="0" fontId="18" fillId="0" borderId="78" xfId="0" applyFont="1" applyBorder="1" applyAlignment="1">
      <alignment horizontal="left" vertical="center"/>
    </xf>
    <xf numFmtId="44" fontId="18" fillId="0" borderId="0" xfId="53" applyNumberFormat="1" applyFont="1" applyBorder="1" applyAlignment="1">
      <alignment horizontal="left" vertical="center"/>
    </xf>
    <xf numFmtId="44" fontId="18" fillId="0" borderId="78" xfId="53" applyNumberFormat="1" applyFont="1" applyBorder="1" applyAlignment="1">
      <alignment horizontal="left" vertical="center"/>
    </xf>
    <xf numFmtId="0" fontId="45" fillId="0" borderId="65" xfId="0" applyFont="1" applyBorder="1" applyAlignment="1">
      <alignment horizontal="center" vertical="center" wrapText="1"/>
    </xf>
    <xf numFmtId="0" fontId="45" fillId="0" borderId="49" xfId="0" applyFont="1" applyBorder="1" applyAlignment="1">
      <alignment horizontal="center" vertical="center" wrapText="1"/>
    </xf>
    <xf numFmtId="9" fontId="45" fillId="21" borderId="64" xfId="40" applyFont="1" applyFill="1" applyBorder="1" applyAlignment="1">
      <alignment horizontal="center" vertical="center"/>
    </xf>
    <xf numFmtId="9" fontId="45" fillId="21" borderId="9" xfId="40" applyFont="1" applyFill="1" applyBorder="1" applyAlignment="1">
      <alignment horizontal="center" vertical="center"/>
    </xf>
    <xf numFmtId="9" fontId="45" fillId="21" borderId="9" xfId="0" applyNumberFormat="1" applyFont="1" applyFill="1" applyBorder="1" applyAlignment="1">
      <alignment horizontal="center" vertical="center"/>
    </xf>
    <xf numFmtId="9" fontId="45" fillId="30" borderId="9" xfId="0" applyNumberFormat="1" applyFont="1" applyFill="1" applyBorder="1" applyAlignment="1">
      <alignment horizontal="center"/>
    </xf>
    <xf numFmtId="9" fontId="45" fillId="21" borderId="45" xfId="0" applyNumberFormat="1" applyFont="1" applyFill="1" applyBorder="1" applyAlignment="1">
      <alignment horizontal="center" vertical="center"/>
    </xf>
    <xf numFmtId="0" fontId="45" fillId="21" borderId="45" xfId="0" applyFont="1" applyFill="1" applyBorder="1" applyAlignment="1">
      <alignment horizontal="center" vertical="center"/>
    </xf>
    <xf numFmtId="9" fontId="45" fillId="30" borderId="45" xfId="0" applyNumberFormat="1" applyFont="1" applyFill="1" applyBorder="1" applyAlignment="1">
      <alignment horizontal="center"/>
    </xf>
    <xf numFmtId="0" fontId="45" fillId="0" borderId="64" xfId="0" applyFont="1" applyBorder="1" applyAlignment="1">
      <alignment horizontal="center" vertical="center" wrapText="1"/>
    </xf>
    <xf numFmtId="0" fontId="45" fillId="0" borderId="45" xfId="0" applyFont="1" applyBorder="1" applyAlignment="1">
      <alignment horizontal="center" vertical="center" wrapText="1"/>
    </xf>
    <xf numFmtId="0" fontId="45" fillId="0" borderId="48" xfId="0" applyFont="1" applyBorder="1" applyAlignment="1">
      <alignment horizontal="center"/>
    </xf>
    <xf numFmtId="0" fontId="45" fillId="0" borderId="81" xfId="0" applyFont="1" applyBorder="1" applyAlignment="1">
      <alignment horizontal="center"/>
    </xf>
    <xf numFmtId="0" fontId="45" fillId="0" borderId="9" xfId="0" applyFont="1" applyBorder="1" applyAlignment="1">
      <alignment horizontal="center"/>
    </xf>
    <xf numFmtId="4" fontId="45" fillId="0" borderId="9" xfId="0" applyNumberFormat="1" applyFont="1" applyBorder="1" applyAlignment="1">
      <alignment horizontal="center"/>
    </xf>
    <xf numFmtId="4" fontId="45" fillId="0" borderId="82" xfId="0" applyNumberFormat="1" applyFont="1" applyBorder="1" applyAlignment="1">
      <alignment horizontal="center"/>
    </xf>
    <xf numFmtId="4" fontId="57" fillId="0" borderId="82" xfId="0" applyNumberFormat="1" applyFont="1" applyBorder="1" applyAlignment="1">
      <alignment horizontal="center"/>
    </xf>
    <xf numFmtId="0" fontId="45" fillId="21" borderId="9" xfId="0" applyFont="1" applyFill="1" applyBorder="1" applyAlignment="1">
      <alignment horizontal="center" vertical="center"/>
    </xf>
  </cellXfs>
  <cellStyles count="149">
    <cellStyle name="20% - Accent1" xfId="68"/>
    <cellStyle name="20% - Accent2" xfId="69"/>
    <cellStyle name="20% - Accent3" xfId="70"/>
    <cellStyle name="20% - Accent4" xfId="71"/>
    <cellStyle name="20% - Accent5" xfId="72"/>
    <cellStyle name="20% - Accent6" xfId="73"/>
    <cellStyle name="20% - Ênfase1" xfId="3" builtinId="30" customBuiltin="1"/>
    <cellStyle name="20% - Ênfase1 2" xfId="74"/>
    <cellStyle name="20% - Ênfase2" xfId="4" builtinId="34" customBuiltin="1"/>
    <cellStyle name="20% - Ênfase2 2" xfId="75"/>
    <cellStyle name="20% - Ênfase3" xfId="5" builtinId="38" customBuiltin="1"/>
    <cellStyle name="20% - Ênfase3 2" xfId="76"/>
    <cellStyle name="20% - Ênfase4" xfId="6" builtinId="42" customBuiltin="1"/>
    <cellStyle name="20% - Ênfase4 2" xfId="77"/>
    <cellStyle name="20% - Ênfase5" xfId="7" builtinId="46" customBuiltin="1"/>
    <cellStyle name="20% - Ênfase5 2" xfId="78"/>
    <cellStyle name="20% - Ênfase6" xfId="8" builtinId="50" customBuiltin="1"/>
    <cellStyle name="20% - Ênfase6 2" xfId="79"/>
    <cellStyle name="40% - Accent1" xfId="80"/>
    <cellStyle name="40% - Accent2" xfId="81"/>
    <cellStyle name="40% - Accent3" xfId="82"/>
    <cellStyle name="40% - Accent4" xfId="83"/>
    <cellStyle name="40% - Accent5" xfId="84"/>
    <cellStyle name="40% - Accent6" xfId="85"/>
    <cellStyle name="40% - Ênfase1" xfId="9" builtinId="31" customBuiltin="1"/>
    <cellStyle name="40% - Ênfase1 2" xfId="86"/>
    <cellStyle name="40% - Ênfase2" xfId="10" builtinId="35" customBuiltin="1"/>
    <cellStyle name="40% - Ênfase2 2" xfId="87"/>
    <cellStyle name="40% - Ênfase3" xfId="11" builtinId="39" customBuiltin="1"/>
    <cellStyle name="40% - Ênfase3 2" xfId="88"/>
    <cellStyle name="40% - Ênfase4" xfId="12" builtinId="43" customBuiltin="1"/>
    <cellStyle name="40% - Ênfase4 2" xfId="89"/>
    <cellStyle name="40% - Ênfase5" xfId="13" builtinId="47" customBuiltin="1"/>
    <cellStyle name="40% - Ênfase5 2" xfId="90"/>
    <cellStyle name="40% - Ênfase6" xfId="14" builtinId="51" customBuiltin="1"/>
    <cellStyle name="40% - Ênfase6 2" xfId="91"/>
    <cellStyle name="60% - Accent1" xfId="92"/>
    <cellStyle name="60% - Accent2" xfId="93"/>
    <cellStyle name="60% - Accent3" xfId="94"/>
    <cellStyle name="60% - Accent4" xfId="95"/>
    <cellStyle name="60% - Accent5" xfId="96"/>
    <cellStyle name="60% - Accent6" xfId="97"/>
    <cellStyle name="60% - Ênfase1" xfId="15" builtinId="32" customBuiltin="1"/>
    <cellStyle name="60% - Ênfase1 2" xfId="98"/>
    <cellStyle name="60% - Ênfase2" xfId="16" builtinId="36" customBuiltin="1"/>
    <cellStyle name="60% - Ênfase2 2" xfId="99"/>
    <cellStyle name="60% - Ênfase3" xfId="17" builtinId="40" customBuiltin="1"/>
    <cellStyle name="60% - Ênfase3 2" xfId="100"/>
    <cellStyle name="60% - Ênfase4" xfId="18" builtinId="44" customBuiltin="1"/>
    <cellStyle name="60% - Ênfase4 2" xfId="101"/>
    <cellStyle name="60% - Ênfase5" xfId="19" builtinId="48" customBuiltin="1"/>
    <cellStyle name="60% - Ênfase5 2" xfId="102"/>
    <cellStyle name="60% - Ênfase6" xfId="20" builtinId="52" customBuiltin="1"/>
    <cellStyle name="60% - Ênfase6 2" xfId="103"/>
    <cellStyle name="Accent1" xfId="104"/>
    <cellStyle name="Accent2" xfId="105"/>
    <cellStyle name="Accent3" xfId="106"/>
    <cellStyle name="Accent4" xfId="107"/>
    <cellStyle name="Accent5" xfId="108"/>
    <cellStyle name="Accent6" xfId="109"/>
    <cellStyle name="Bad" xfId="110"/>
    <cellStyle name="Bom" xfId="21" builtinId="26" customBuiltin="1"/>
    <cellStyle name="Bom 2" xfId="111"/>
    <cellStyle name="Calculation" xfId="112"/>
    <cellStyle name="Cálculo" xfId="22" builtinId="22" customBuiltin="1"/>
    <cellStyle name="Cálculo 2" xfId="113"/>
    <cellStyle name="Célula de Verificação" xfId="23" builtinId="23" customBuiltin="1"/>
    <cellStyle name="Célula de Verificação 2" xfId="114"/>
    <cellStyle name="Célula Vinculada" xfId="24" builtinId="24" customBuiltin="1"/>
    <cellStyle name="Célula Vinculada 2" xfId="115"/>
    <cellStyle name="Check Cell" xfId="116"/>
    <cellStyle name="Comma0" xfId="25"/>
    <cellStyle name="Currency0" xfId="26"/>
    <cellStyle name="Ênfase1" xfId="27" builtinId="29" customBuiltin="1"/>
    <cellStyle name="Ênfase1 2" xfId="117"/>
    <cellStyle name="Ênfase2" xfId="28" builtinId="33" customBuiltin="1"/>
    <cellStyle name="Ênfase2 2" xfId="118"/>
    <cellStyle name="Ênfase3" xfId="29" builtinId="37" customBuiltin="1"/>
    <cellStyle name="Ênfase3 2" xfId="119"/>
    <cellStyle name="Ênfase4" xfId="30" builtinId="41" customBuiltin="1"/>
    <cellStyle name="Ênfase4 2" xfId="120"/>
    <cellStyle name="Ênfase5" xfId="31" builtinId="45" customBuiltin="1"/>
    <cellStyle name="Ênfase5 2" xfId="121"/>
    <cellStyle name="Ênfase6" xfId="32" builtinId="49" customBuiltin="1"/>
    <cellStyle name="Ênfase6 2" xfId="122"/>
    <cellStyle name="Entrada" xfId="33" builtinId="20" customBuiltin="1"/>
    <cellStyle name="Entrada 2" xfId="123"/>
    <cellStyle name="Excel Built-in Normal" xfId="34"/>
    <cellStyle name="Explanatory Text" xfId="124"/>
    <cellStyle name="Good" xfId="125"/>
    <cellStyle name="Heading 1" xfId="126"/>
    <cellStyle name="Heading 2" xfId="127"/>
    <cellStyle name="Heading 3" xfId="128"/>
    <cellStyle name="Heading 4" xfId="129"/>
    <cellStyle name="Incorreto" xfId="35" builtinId="27" customBuiltin="1"/>
    <cellStyle name="Incorreto 2" xfId="130"/>
    <cellStyle name="Input" xfId="131"/>
    <cellStyle name="Linked Cell" xfId="132"/>
    <cellStyle name="Moeda" xfId="53" builtinId="4"/>
    <cellStyle name="Moeda 2" xfId="64"/>
    <cellStyle name="Moeda 3" xfId="63"/>
    <cellStyle name="Neutra" xfId="36" builtinId="28" customBuiltin="1"/>
    <cellStyle name="Neutra 2" xfId="133"/>
    <cellStyle name="Neutral" xfId="134"/>
    <cellStyle name="NívelCol_1" xfId="2" builtinId="2" iLevel="0"/>
    <cellStyle name="NívelLinha_1" xfId="1" builtinId="1" iLevel="0"/>
    <cellStyle name="Normal" xfId="0" builtinId="0"/>
    <cellStyle name="Normal 2" xfId="37"/>
    <cellStyle name="Normal 3 3" xfId="60"/>
    <cellStyle name="Normal 30" xfId="57"/>
    <cellStyle name="Normal 4" xfId="56"/>
    <cellStyle name="Normal 6" xfId="55"/>
    <cellStyle name="Normal_Pesquisa no referencial 10 de maio de 2013" xfId="67"/>
    <cellStyle name="Normal_Planilha Casa A=50,00 m²" xfId="38"/>
    <cellStyle name="Normal_Planilha Casa A=50,00 m² 2" xfId="54"/>
    <cellStyle name="Nota" xfId="39" builtinId="10" customBuiltin="1"/>
    <cellStyle name="Nota 2" xfId="135"/>
    <cellStyle name="Note" xfId="136"/>
    <cellStyle name="Output" xfId="137"/>
    <cellStyle name="Porcentagem" xfId="40" builtinId="5"/>
    <cellStyle name="Porcentagem 2" xfId="61"/>
    <cellStyle name="Porcentagem 3" xfId="65"/>
    <cellStyle name="Saída" xfId="41" builtinId="21" customBuiltin="1"/>
    <cellStyle name="Saída 2" xfId="138"/>
    <cellStyle name="Separador de milhares" xfId="51" builtinId="3"/>
    <cellStyle name="Separador de milhares 2" xfId="42"/>
    <cellStyle name="Separador de milhares 3" xfId="62"/>
    <cellStyle name="Separador de milhares 3 2" xfId="66"/>
    <cellStyle name="Texto de Aviso" xfId="43" builtinId="11" customBuiltin="1"/>
    <cellStyle name="Texto de Aviso 2" xfId="139"/>
    <cellStyle name="Texto Explicativo" xfId="44" builtinId="53" customBuiltin="1"/>
    <cellStyle name="Texto Explicativo 2" xfId="140"/>
    <cellStyle name="Title" xfId="141"/>
    <cellStyle name="Título" xfId="45" builtinId="15" customBuiltin="1"/>
    <cellStyle name="Título 1" xfId="46" builtinId="16" customBuiltin="1"/>
    <cellStyle name="Título 1 2" xfId="143"/>
    <cellStyle name="Título 2" xfId="47" builtinId="17" customBuiltin="1"/>
    <cellStyle name="Título 2 2" xfId="144"/>
    <cellStyle name="Título 3" xfId="48" builtinId="18" customBuiltin="1"/>
    <cellStyle name="Título 3 2" xfId="145"/>
    <cellStyle name="Título 4" xfId="49" builtinId="19" customBuiltin="1"/>
    <cellStyle name="Título 4 2" xfId="146"/>
    <cellStyle name="Título 5" xfId="142"/>
    <cellStyle name="Total" xfId="50" builtinId="25" customBuiltin="1"/>
    <cellStyle name="Total 2" xfId="147"/>
    <cellStyle name="Vírgula 2" xfId="59"/>
    <cellStyle name="Vírgula 3" xfId="58"/>
    <cellStyle name="Vírgula 5" xfId="52"/>
    <cellStyle name="Warning Text" xfId="148"/>
  </cellStyles>
  <dxfs count="8">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B2B2B2"/>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31751</xdr:colOff>
      <xdr:row>0</xdr:row>
      <xdr:rowOff>63500</xdr:rowOff>
    </xdr:from>
    <xdr:to>
      <xdr:col>9</xdr:col>
      <xdr:colOff>1127126</xdr:colOff>
      <xdr:row>8</xdr:row>
      <xdr:rowOff>142875</xdr:rowOff>
    </xdr:to>
    <xdr:sp macro="" textlink="">
      <xdr:nvSpPr>
        <xdr:cNvPr id="4" name="CaixaDeTexto 3"/>
        <xdr:cNvSpPr txBox="1"/>
      </xdr:nvSpPr>
      <xdr:spPr>
        <a:xfrm>
          <a:off x="31751" y="63500"/>
          <a:ext cx="13684250" cy="1349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pt-BR" sz="1100" b="0" i="0" u="none" strike="noStrike" baseline="0">
              <a:solidFill>
                <a:srgbClr val="000000"/>
              </a:solidFill>
              <a:latin typeface="Calibri"/>
            </a:rPr>
            <a:t>                                                 </a:t>
          </a:r>
          <a:r>
            <a:rPr lang="pt-BR" sz="1100" b="1" i="0" u="none" strike="noStrike" baseline="0">
              <a:solidFill>
                <a:srgbClr val="000000"/>
              </a:solidFill>
              <a:latin typeface="Calibri"/>
            </a:rPr>
            <a:t>PREFEITURA  MUNICIPAL  DE VÁRZEA  GRANDE</a:t>
          </a:r>
          <a:endParaRPr lang="pt-BR" sz="1100" b="0" i="0" u="none" strike="noStrike" baseline="0">
            <a:solidFill>
              <a:srgbClr val="000000"/>
            </a:solidFill>
            <a:latin typeface="Calibri"/>
          </a:endParaRPr>
        </a:p>
        <a:p>
          <a:pPr algn="ctr" rtl="0">
            <a:defRPr sz="1000"/>
          </a:pPr>
          <a:r>
            <a:rPr lang="pt-BR" sz="1100" b="0" i="0" u="none" strike="noStrike" baseline="0">
              <a:solidFill>
                <a:srgbClr val="000000"/>
              </a:solidFill>
              <a:latin typeface="Calibri"/>
            </a:rPr>
            <a:t>                                                  Secretaria  municipal de Educação, Cultura, Esporte e Lazer</a:t>
          </a:r>
        </a:p>
        <a:p>
          <a:pPr algn="ctr" rtl="0">
            <a:lnSpc>
              <a:spcPts val="1200"/>
            </a:lnSpc>
            <a:defRPr sz="1000"/>
          </a:pPr>
          <a:r>
            <a:rPr lang="pt-BR" sz="1100" b="0" i="0" u="none" strike="noStrike" baseline="0">
              <a:solidFill>
                <a:srgbClr val="000000"/>
              </a:solidFill>
              <a:latin typeface="Calibri"/>
            </a:rPr>
            <a:t>                   </a:t>
          </a:r>
          <a:r>
            <a:rPr lang="pt-BR" sz="1100" b="1" i="0" u="none" strike="noStrike" baseline="0">
              <a:solidFill>
                <a:srgbClr val="000000"/>
              </a:solidFill>
              <a:latin typeface="Calibri"/>
            </a:rPr>
            <a:t>           </a:t>
          </a:r>
          <a:r>
            <a:rPr lang="pt-BR" sz="1100" b="0" i="0" u="none" strike="noStrike" baseline="0">
              <a:solidFill>
                <a:srgbClr val="000000"/>
              </a:solidFill>
              <a:latin typeface="Calibri"/>
            </a:rPr>
            <a:t>                          Av. Castelo Branco , 2500 - (065) 8444-2378 , Água Limpa ,  cep: 78.125-700</a:t>
          </a:r>
        </a:p>
        <a:p>
          <a:pPr algn="ctr" rtl="0">
            <a:lnSpc>
              <a:spcPts val="1200"/>
            </a:lnSpc>
            <a:defRPr sz="1000"/>
          </a:pPr>
          <a:r>
            <a:rPr lang="pt-BR" sz="1100" b="1" i="0" u="none" strike="noStrike" baseline="0">
              <a:solidFill>
                <a:srgbClr val="000000"/>
              </a:solidFill>
              <a:latin typeface="Calibri"/>
            </a:rPr>
            <a:t>                                                    Várzea  Grande                 Mato Grosso</a:t>
          </a:r>
        </a:p>
        <a:p>
          <a:pPr algn="ctr" rtl="0">
            <a:defRPr sz="1000"/>
          </a:pPr>
          <a:r>
            <a:rPr lang="pt-BR" sz="1100" b="0" i="0" u="none" strike="noStrike" baseline="0">
              <a:solidFill>
                <a:srgbClr val="000000"/>
              </a:solidFill>
              <a:latin typeface="Calibri"/>
            </a:rPr>
            <a:t>                      </a:t>
          </a:r>
        </a:p>
        <a:p>
          <a:pPr algn="ctr" rtl="0">
            <a:lnSpc>
              <a:spcPts val="1100"/>
            </a:lnSpc>
            <a:defRPr sz="1000"/>
          </a:pPr>
          <a:endParaRPr lang="pt-BR" sz="1100" b="0" i="0" u="none" strike="noStrike" baseline="0">
            <a:solidFill>
              <a:srgbClr val="000000"/>
            </a:solidFill>
            <a:latin typeface="Calibri"/>
          </a:endParaRPr>
        </a:p>
      </xdr:txBody>
    </xdr:sp>
    <xdr:clientData/>
  </xdr:twoCellAnchor>
  <xdr:twoCellAnchor editAs="oneCell">
    <xdr:from>
      <xdr:col>0</xdr:col>
      <xdr:colOff>31750</xdr:colOff>
      <xdr:row>0</xdr:row>
      <xdr:rowOff>79375</xdr:rowOff>
    </xdr:from>
    <xdr:to>
      <xdr:col>1</xdr:col>
      <xdr:colOff>2440782</xdr:colOff>
      <xdr:row>7</xdr:row>
      <xdr:rowOff>83343</xdr:rowOff>
    </xdr:to>
    <xdr:pic>
      <xdr:nvPicPr>
        <xdr:cNvPr id="6" name="Imagem 5"/>
        <xdr:cNvPicPr/>
      </xdr:nvPicPr>
      <xdr:blipFill>
        <a:blip xmlns:r="http://schemas.openxmlformats.org/officeDocument/2006/relationships" r:embed="rId1" cstate="print"/>
        <a:srcRect/>
        <a:stretch>
          <a:fillRect/>
        </a:stretch>
      </xdr:blipFill>
      <xdr:spPr bwMode="auto">
        <a:xfrm>
          <a:off x="31750" y="79375"/>
          <a:ext cx="3135313" cy="117078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10583</xdr:rowOff>
    </xdr:from>
    <xdr:to>
      <xdr:col>8</xdr:col>
      <xdr:colOff>0</xdr:colOff>
      <xdr:row>5</xdr:row>
      <xdr:rowOff>179917</xdr:rowOff>
    </xdr:to>
    <xdr:sp macro="" textlink="">
      <xdr:nvSpPr>
        <xdr:cNvPr id="4" name="CaixaDeTexto 3"/>
        <xdr:cNvSpPr txBox="1"/>
      </xdr:nvSpPr>
      <xdr:spPr>
        <a:xfrm>
          <a:off x="0" y="10583"/>
          <a:ext cx="11313583" cy="1121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pt-BR" sz="1100" b="0" i="0" u="none" strike="noStrike" baseline="0">
              <a:solidFill>
                <a:srgbClr val="000000"/>
              </a:solidFill>
              <a:latin typeface="Calibri"/>
            </a:rPr>
            <a:t>                                                 </a:t>
          </a:r>
          <a:r>
            <a:rPr lang="pt-BR" sz="1100" b="1" i="0" u="none" strike="noStrike" baseline="0">
              <a:solidFill>
                <a:srgbClr val="000000"/>
              </a:solidFill>
              <a:latin typeface="Calibri"/>
            </a:rPr>
            <a:t>PREFEITURA  MUNICIPAL  DE VÁRZEA  GRANDE</a:t>
          </a:r>
          <a:endParaRPr lang="pt-BR" sz="1100" b="0" i="0" u="none" strike="noStrike" baseline="0">
            <a:solidFill>
              <a:srgbClr val="000000"/>
            </a:solidFill>
            <a:latin typeface="Calibri"/>
          </a:endParaRPr>
        </a:p>
        <a:p>
          <a:pPr algn="ctr" rtl="0">
            <a:defRPr sz="1000"/>
          </a:pPr>
          <a:r>
            <a:rPr lang="pt-BR" sz="1100" b="0" i="0" u="none" strike="noStrike" baseline="0">
              <a:solidFill>
                <a:srgbClr val="000000"/>
              </a:solidFill>
              <a:latin typeface="Calibri"/>
            </a:rPr>
            <a:t>                                                  Secretaria  Municipal de Educação, Cultura, Esporte e Lazer</a:t>
          </a:r>
        </a:p>
        <a:p>
          <a:pPr algn="ctr" rtl="0">
            <a:defRPr sz="1000"/>
          </a:pPr>
          <a:r>
            <a:rPr lang="pt-BR" sz="1100" b="0" i="0" u="none" strike="noStrike" baseline="0">
              <a:solidFill>
                <a:srgbClr val="000000"/>
              </a:solidFill>
              <a:latin typeface="Calibri"/>
            </a:rPr>
            <a:t>                   </a:t>
          </a:r>
          <a:r>
            <a:rPr lang="pt-BR" sz="1100" b="1" i="0" u="none" strike="noStrike" baseline="0">
              <a:solidFill>
                <a:srgbClr val="000000"/>
              </a:solidFill>
              <a:latin typeface="Calibri"/>
            </a:rPr>
            <a:t>           </a:t>
          </a:r>
          <a:r>
            <a:rPr lang="pt-BR" sz="1100" b="0" i="0" u="none" strike="noStrike" baseline="0">
              <a:solidFill>
                <a:srgbClr val="000000"/>
              </a:solidFill>
              <a:latin typeface="Calibri"/>
            </a:rPr>
            <a:t>                          Av. Castelo Branco , 2500 - (065) 8444-2378 , Água Limpa ,  cep: 78.125-700</a:t>
          </a:r>
        </a:p>
        <a:p>
          <a:pPr algn="ctr" rtl="0">
            <a:defRPr sz="1000"/>
          </a:pPr>
          <a:r>
            <a:rPr lang="pt-BR" sz="1100" b="1" i="0" u="none" strike="noStrike" baseline="0">
              <a:solidFill>
                <a:srgbClr val="000000"/>
              </a:solidFill>
              <a:latin typeface="Calibri"/>
            </a:rPr>
            <a:t>                                                    Várzea  Grande                 Mato Grosso</a:t>
          </a:r>
        </a:p>
        <a:p>
          <a:pPr algn="ctr" rtl="0">
            <a:defRPr sz="1000"/>
          </a:pPr>
          <a:r>
            <a:rPr lang="pt-BR" sz="1100" b="0" i="0" u="none" strike="noStrike" baseline="0">
              <a:solidFill>
                <a:srgbClr val="000000"/>
              </a:solidFill>
              <a:latin typeface="Calibri"/>
            </a:rPr>
            <a:t>                      </a:t>
          </a:r>
        </a:p>
        <a:p>
          <a:pPr algn="ctr" rtl="0">
            <a:defRPr sz="1000"/>
          </a:pPr>
          <a:endParaRPr lang="pt-BR" sz="1100" b="0" i="0" u="none" strike="noStrike" baseline="0">
            <a:solidFill>
              <a:srgbClr val="000000"/>
            </a:solidFill>
            <a:latin typeface="Calibri"/>
          </a:endParaRPr>
        </a:p>
      </xdr:txBody>
    </xdr:sp>
    <xdr:clientData/>
  </xdr:twoCellAnchor>
  <xdr:twoCellAnchor editAs="oneCell">
    <xdr:from>
      <xdr:col>0</xdr:col>
      <xdr:colOff>74085</xdr:colOff>
      <xdr:row>0</xdr:row>
      <xdr:rowOff>21168</xdr:rowOff>
    </xdr:from>
    <xdr:to>
      <xdr:col>3</xdr:col>
      <xdr:colOff>391584</xdr:colOff>
      <xdr:row>5</xdr:row>
      <xdr:rowOff>105834</xdr:rowOff>
    </xdr:to>
    <xdr:pic>
      <xdr:nvPicPr>
        <xdr:cNvPr id="3" name="Imagem 2"/>
        <xdr:cNvPicPr/>
      </xdr:nvPicPr>
      <xdr:blipFill>
        <a:blip xmlns:r="http://schemas.openxmlformats.org/officeDocument/2006/relationships" r:embed="rId1" cstate="print"/>
        <a:srcRect/>
        <a:stretch>
          <a:fillRect/>
        </a:stretch>
      </xdr:blipFill>
      <xdr:spPr bwMode="auto">
        <a:xfrm>
          <a:off x="74085" y="21168"/>
          <a:ext cx="2899832" cy="103716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739589</xdr:colOff>
      <xdr:row>0</xdr:row>
      <xdr:rowOff>1</xdr:rowOff>
    </xdr:from>
    <xdr:to>
      <xdr:col>3</xdr:col>
      <xdr:colOff>3429002</xdr:colOff>
      <xdr:row>3</xdr:row>
      <xdr:rowOff>201898</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35089" y="1"/>
          <a:ext cx="2689413" cy="874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10583</xdr:rowOff>
    </xdr:from>
    <xdr:to>
      <xdr:col>8</xdr:col>
      <xdr:colOff>0</xdr:colOff>
      <xdr:row>5</xdr:row>
      <xdr:rowOff>179917</xdr:rowOff>
    </xdr:to>
    <xdr:sp macro="" textlink="">
      <xdr:nvSpPr>
        <xdr:cNvPr id="2" name="CaixaDeTexto 1"/>
        <xdr:cNvSpPr txBox="1"/>
      </xdr:nvSpPr>
      <xdr:spPr>
        <a:xfrm>
          <a:off x="0" y="10583"/>
          <a:ext cx="11296650" cy="1121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pt-BR" sz="1100" b="0" i="0" u="none" strike="noStrike" baseline="0">
              <a:solidFill>
                <a:srgbClr val="000000"/>
              </a:solidFill>
              <a:latin typeface="Calibri"/>
            </a:rPr>
            <a:t>                                                 </a:t>
          </a:r>
          <a:r>
            <a:rPr lang="pt-BR" sz="1100" b="1" i="0" u="none" strike="noStrike" baseline="0">
              <a:solidFill>
                <a:srgbClr val="000000"/>
              </a:solidFill>
              <a:latin typeface="Calibri"/>
            </a:rPr>
            <a:t>PREFEITURA  MUNICIPAL  DE VÁRZEA  GRANDE</a:t>
          </a:r>
          <a:endParaRPr lang="pt-BR" sz="1100" b="0" i="0" u="none" strike="noStrike" baseline="0">
            <a:solidFill>
              <a:srgbClr val="000000"/>
            </a:solidFill>
            <a:latin typeface="Calibri"/>
          </a:endParaRPr>
        </a:p>
        <a:p>
          <a:pPr algn="ctr" rtl="0">
            <a:defRPr sz="1000"/>
          </a:pPr>
          <a:r>
            <a:rPr lang="pt-BR" sz="1100" b="0" i="0" u="none" strike="noStrike" baseline="0">
              <a:solidFill>
                <a:srgbClr val="000000"/>
              </a:solidFill>
              <a:latin typeface="Calibri"/>
            </a:rPr>
            <a:t>                                                  Secretaria  Municipal de Educação, Cultura, Esporte e Lazer</a:t>
          </a:r>
        </a:p>
        <a:p>
          <a:pPr algn="ctr" rtl="0">
            <a:defRPr sz="1000"/>
          </a:pPr>
          <a:r>
            <a:rPr lang="pt-BR" sz="1100" b="0" i="0" u="none" strike="noStrike" baseline="0">
              <a:solidFill>
                <a:srgbClr val="000000"/>
              </a:solidFill>
              <a:latin typeface="Calibri"/>
            </a:rPr>
            <a:t>                   </a:t>
          </a:r>
          <a:r>
            <a:rPr lang="pt-BR" sz="1100" b="1" i="0" u="none" strike="noStrike" baseline="0">
              <a:solidFill>
                <a:srgbClr val="000000"/>
              </a:solidFill>
              <a:latin typeface="Calibri"/>
            </a:rPr>
            <a:t>           </a:t>
          </a:r>
          <a:r>
            <a:rPr lang="pt-BR" sz="1100" b="0" i="0" u="none" strike="noStrike" baseline="0">
              <a:solidFill>
                <a:srgbClr val="000000"/>
              </a:solidFill>
              <a:latin typeface="Calibri"/>
            </a:rPr>
            <a:t>                          Av. Castelo Branco , 2500 - (065) 8444-2378 , Água Limpa ,  cep: 78.125-700</a:t>
          </a:r>
        </a:p>
        <a:p>
          <a:pPr algn="ctr" rtl="0">
            <a:defRPr sz="1000"/>
          </a:pPr>
          <a:r>
            <a:rPr lang="pt-BR" sz="1100" b="1" i="0" u="none" strike="noStrike" baseline="0">
              <a:solidFill>
                <a:srgbClr val="000000"/>
              </a:solidFill>
              <a:latin typeface="Calibri"/>
            </a:rPr>
            <a:t>                                                    Várzea  Grande                 Mato Grosso</a:t>
          </a:r>
        </a:p>
        <a:p>
          <a:pPr algn="ctr" rtl="0">
            <a:defRPr sz="1000"/>
          </a:pPr>
          <a:r>
            <a:rPr lang="pt-BR" sz="1100" b="0" i="0" u="none" strike="noStrike" baseline="0">
              <a:solidFill>
                <a:srgbClr val="000000"/>
              </a:solidFill>
              <a:latin typeface="Calibri"/>
            </a:rPr>
            <a:t>                      </a:t>
          </a:r>
        </a:p>
        <a:p>
          <a:pPr algn="ctr" rtl="0">
            <a:defRPr sz="1000"/>
          </a:pPr>
          <a:endParaRPr lang="pt-BR" sz="1100" b="0" i="0" u="none" strike="noStrike" baseline="0">
            <a:solidFill>
              <a:srgbClr val="000000"/>
            </a:solidFill>
            <a:latin typeface="Calibri"/>
          </a:endParaRPr>
        </a:p>
      </xdr:txBody>
    </xdr:sp>
    <xdr:clientData/>
  </xdr:twoCellAnchor>
  <xdr:twoCellAnchor editAs="oneCell">
    <xdr:from>
      <xdr:col>0</xdr:col>
      <xdr:colOff>74085</xdr:colOff>
      <xdr:row>0</xdr:row>
      <xdr:rowOff>21168</xdr:rowOff>
    </xdr:from>
    <xdr:to>
      <xdr:col>2</xdr:col>
      <xdr:colOff>705909</xdr:colOff>
      <xdr:row>4</xdr:row>
      <xdr:rowOff>153459</xdr:rowOff>
    </xdr:to>
    <xdr:pic>
      <xdr:nvPicPr>
        <xdr:cNvPr id="3" name="Imagem 2"/>
        <xdr:cNvPicPr/>
      </xdr:nvPicPr>
      <xdr:blipFill>
        <a:blip xmlns:r="http://schemas.openxmlformats.org/officeDocument/2006/relationships" r:embed="rId1" cstate="print"/>
        <a:srcRect/>
        <a:stretch>
          <a:fillRect/>
        </a:stretch>
      </xdr:blipFill>
      <xdr:spPr bwMode="auto">
        <a:xfrm>
          <a:off x="74085" y="21168"/>
          <a:ext cx="2889249" cy="1037166"/>
        </a:xfrm>
        <a:prstGeom prst="rect">
          <a:avLst/>
        </a:prstGeom>
        <a:noFill/>
        <a:ln w="9525">
          <a:noFill/>
          <a:miter lim="800000"/>
          <a:headEnd/>
          <a:tailEnd/>
        </a:ln>
      </xdr:spPr>
    </xdr:pic>
    <xdr:clientData/>
  </xdr:twoCellAnchor>
  <xdr:twoCellAnchor editAs="oneCell">
    <xdr:from>
      <xdr:col>0</xdr:col>
      <xdr:colOff>74085</xdr:colOff>
      <xdr:row>0</xdr:row>
      <xdr:rowOff>21168</xdr:rowOff>
    </xdr:from>
    <xdr:to>
      <xdr:col>3</xdr:col>
      <xdr:colOff>1145118</xdr:colOff>
      <xdr:row>5</xdr:row>
      <xdr:rowOff>21168</xdr:rowOff>
    </xdr:to>
    <xdr:pic>
      <xdr:nvPicPr>
        <xdr:cNvPr id="4" name="Imagem 4"/>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74085" y="21168"/>
          <a:ext cx="3385608" cy="952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ENTRO%20COMUNIT&#193;RIO%20DO%2023%20DE%20SETEMBRO/CENTRO%20COMUNIT&#193;RIO%20DO%2023%20DE%20SETEMBRO/PREFEITURA%20GERAL/PLANILHAS%20DE%20OUTUBRO%20E%20NOVEMBRO-PMVG/M%20-%20NOVO%20%20PLANILHA%20ANTONIO%20LINO%20MEYRY%20(V01)%20(2)(4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ENTRO%20COMUNIT&#193;RIO%20DO%2023%20DE%20SETEMBRO/CENTRO%20COMUNIT&#193;RIO%20DO%2023%20DE%20SETEMBRO/PREFEITURA%20GERAL/PLANILHAS%20DE%20OUTUBRO%20E%20NOVEMBRO-PMVG/Jonas/00_EMPRESA/02_PREFEITURA/PREFEITURA/2013_2014/HERCULES/PONTE%20DIVERSAS/Planilhas_PONTE%20-%20DIVERS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ENTRO%20COMUNIT&#193;RIO%20DO%2023%20DE%20SETEMBRO/CENTRO%20COMUNIT&#193;RIO%20DO%2023%20DE%20SETEMBRO/PREFEITURA%20GERAL/PLANILHAS%20DE%20OUTUBRO%20E%20NOVEMBRO-PMVG/Users/ENGENHARIA/Downloads/Users/Edna/Downloads/MARIA%20BARBOSA%20CONSTRU&#199;&#195;O%20SINAPI%20201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RONOGRAMA ANTONIO LINO"/>
      <sheetName val="ANTONIO LINO"/>
      <sheetName val="insu. 2016"/>
      <sheetName val="SINAPI JULHO 2016"/>
      <sheetName val="COMP GERAL"/>
    </sheetNames>
    <sheetDataSet>
      <sheetData sheetId="0" refreshError="1"/>
      <sheetData sheetId="1" refreshError="1"/>
      <sheetData sheetId="2" refreshError="1"/>
      <sheetData sheetId="3" refreshError="1">
        <row r="1">
          <cell r="A1" t="str">
            <v>Código</v>
          </cell>
          <cell r="B1" t="str">
            <v>Descrição</v>
          </cell>
          <cell r="C1" t="str">
            <v>Unidade</v>
          </cell>
          <cell r="D1" t="str">
            <v>Preço</v>
          </cell>
        </row>
        <row r="2">
          <cell r="A2">
            <v>5089</v>
          </cell>
          <cell r="B2" t="str">
            <v>ROLO COMPACTADOR VIBRATÓRIO PÉ DE CARNEIRO PARA SOLOS, POTÊNCIA 80 HP, PESO OPERACIONAL SEM/COM LASTRO 7,4 / 8,8 T, LARGURA DE TRABALHO 1,68 M - MANUTENÇÃO. AF_02/2016</v>
          </cell>
          <cell r="C2" t="str">
            <v>H</v>
          </cell>
          <cell r="D2">
            <v>16.25</v>
          </cell>
        </row>
        <row r="3">
          <cell r="A3">
            <v>5622</v>
          </cell>
          <cell r="B3" t="str">
            <v>REGULARIZACAO E COMPACTACAO MANUAL DE TERRENO COM SOQUETE</v>
          </cell>
          <cell r="C3" t="str">
            <v>M2</v>
          </cell>
          <cell r="D3">
            <v>4.1900000000000004</v>
          </cell>
        </row>
        <row r="4">
          <cell r="A4">
            <v>5627</v>
          </cell>
          <cell r="B4" t="str">
            <v>ESCAVADEIRA HIDRÁULICA SOBRE ESTEIRAS, CAÇAMBA 0,80 M3, PESO OPERACION AL 17 T, POTENCIA BRUTA 111 HP - DEPRECIAÇÃO. AF_06/2014</v>
          </cell>
          <cell r="C4" t="str">
            <v>H</v>
          </cell>
          <cell r="D4">
            <v>25.82</v>
          </cell>
        </row>
        <row r="5">
          <cell r="A5">
            <v>5628</v>
          </cell>
          <cell r="B5" t="str">
            <v>ESCAVADEIRA HIDRÁULICA SOBRE ESTEIRAS, CAÇAMBA 0,80 M3, PESO OPERACION AL 17 T, POTENCIA BRUTA 111 HP - JUROS. AF_06/2014</v>
          </cell>
          <cell r="C5" t="str">
            <v>H</v>
          </cell>
          <cell r="D5">
            <v>5.81</v>
          </cell>
        </row>
        <row r="6">
          <cell r="A6">
            <v>5629</v>
          </cell>
          <cell r="B6" t="str">
            <v>ESCAVADEIRA HIDRÁULICA SOBRE ESTEIRAS, CAÇAMBA 0,80 M3, PESO OPERACION AL 17 T, POTENCIA BRUTA 111 HP - MANUTENÇÃO. AF_06/2014</v>
          </cell>
          <cell r="C6" t="str">
            <v>H</v>
          </cell>
          <cell r="D6">
            <v>36.31</v>
          </cell>
        </row>
        <row r="7">
          <cell r="A7">
            <v>5630</v>
          </cell>
          <cell r="B7" t="str">
            <v>ESCAVADEIRA HIDRÁULICA SOBRE ESTEIRAS, CAÇAMBA 0,80 M3, PESO OPERACION AL 17 T, POTENCIA BRUTA 111 HP - MATERIAIS NA OPERAÇÃO. AF_06/2014</v>
          </cell>
          <cell r="C7" t="str">
            <v>H</v>
          </cell>
          <cell r="D7">
            <v>54.97</v>
          </cell>
        </row>
        <row r="8">
          <cell r="A8">
            <v>5631</v>
          </cell>
          <cell r="B8" t="str">
            <v>ESCAVADEIRA HIDRÁULICA SOBRE ESTEIRAS, CAÇAMBA 0,80 M3, PESO OPERACION AL 17 T, POTENCIA BRUTA 111 HP - CHP DIURNO. AF_06/2014</v>
          </cell>
          <cell r="C8" t="str">
            <v>CHP</v>
          </cell>
          <cell r="D8">
            <v>138.03</v>
          </cell>
        </row>
        <row r="9">
          <cell r="A9">
            <v>5632</v>
          </cell>
          <cell r="B9" t="str">
            <v>ESCAVADEIRA HIDRÁULICA SOBRE ESTEIRAS, CAÇAMBA 0,80 M3, PESO OPERACION AL 17 T, POTENCIA BRUTA 111 HP - CHI DIURNO. AF_06/2014</v>
          </cell>
          <cell r="C9" t="str">
            <v>CHI</v>
          </cell>
          <cell r="D9">
            <v>46.74</v>
          </cell>
        </row>
        <row r="10">
          <cell r="A10">
            <v>5651</v>
          </cell>
          <cell r="B10" t="str">
            <v>FORMA TABUA PARA CONCRETO EM FUNDACAO C/ REAPROVEITAMENTO 5X</v>
          </cell>
          <cell r="C10" t="str">
            <v>M2</v>
          </cell>
          <cell r="D10">
            <v>25.18</v>
          </cell>
        </row>
        <row r="11">
          <cell r="A11">
            <v>5658</v>
          </cell>
          <cell r="B11" t="str">
            <v>GRADE DE DISCO CONTROLE REMOTO REBOCÁVEL, COM 24 DISCOS 24 X 6 MM COM PNEUS PARA TRANSPORTE - MANUTENÇÃO. AF_06/2014</v>
          </cell>
          <cell r="C11" t="str">
            <v>H</v>
          </cell>
          <cell r="D11">
            <v>1.91</v>
          </cell>
        </row>
        <row r="12">
          <cell r="A12">
            <v>5664</v>
          </cell>
          <cell r="B12" t="str">
            <v>RETROESCAVADEIRA SOBRE RODAS COM CARREGADEIRA, TRAÇÃO 4X4, POTÊNCIA LÍ Q. 88 HP, CAÇAMBA CARREG. CAP. MÍN. 1 M3, CAÇAMBA RETRO CAP. 0,26 M3, PESO OPERACIONAL MÍN. 6.674 KG, PROFUNDIDADE ESCAVAÇÃO MÁX. 4,37 M - M ANUTENÇÃO. AF_06/2014</v>
          </cell>
          <cell r="C12" t="str">
            <v>H</v>
          </cell>
          <cell r="D12">
            <v>15.14</v>
          </cell>
        </row>
        <row r="13">
          <cell r="A13">
            <v>5667</v>
          </cell>
          <cell r="B13" t="str">
            <v>RETROESCAVADEIRA SOBRE RODAS COM CARREGADEIRA, TRAÇÃO 4X2, POTÊNCIA LÍ Q. 79 HP, CAÇAMBA CARREG. CAP. MÍN. 1 M3, CAÇAMBA RETRO CAP. 0,20 M3, PESO OPERACIONAL MÍN. 6.570 KG, PROFUNDIDADE ESCAVAÇÃO MÁX. 4,37 M - M ANUTENÇÃO. AF_06/2014</v>
          </cell>
          <cell r="C13" t="str">
            <v>H</v>
          </cell>
          <cell r="D13">
            <v>13.47</v>
          </cell>
        </row>
        <row r="14">
          <cell r="A14">
            <v>5668</v>
          </cell>
          <cell r="B14" t="str">
            <v>RETROESCAVADEIRA SOBRE RODAS COM CARREGADEIRA, TRAÇÃO 4X2, POTÊNCIA LÍ Q. 79 HP, CAÇAMBA CARREG. CAP. MÍN. 1 M3, CAÇAMBA RETRO CAP. 0,20 M3, PESO OPERACIONAL MÍN. 6.570 KG, PROFUNDIDADE ESCAVAÇÃO MÁX. 4,37 M - M ATERIAIS NA OPERAÇÃO. AF_06/2014</v>
          </cell>
          <cell r="C14" t="str">
            <v>H</v>
          </cell>
          <cell r="D14">
            <v>42.09</v>
          </cell>
        </row>
        <row r="15">
          <cell r="A15">
            <v>5674</v>
          </cell>
          <cell r="B15" t="str">
            <v>ROLO COMPACTADOR VIBRATÓRIO DE UM CILINDRO AÇO LISO, POTÊNCIA 80 HP, P ESO OPERACIONAL MÁXIMO 8,1 T, IMPACTO DINÂMICO 16,15 / 9,5 T, LARGURA DE TRABALHO 1,68 M - MANUTENÇÃO. AF_06/2014</v>
          </cell>
          <cell r="C15" t="str">
            <v>H</v>
          </cell>
          <cell r="D15">
            <v>15.63</v>
          </cell>
        </row>
        <row r="16">
          <cell r="A16">
            <v>5675</v>
          </cell>
          <cell r="B16" t="str">
            <v>ROLO COMPACTADOR VIBRATÓRIO TANDEM, CILINDROS LISOS DE AÇO PARA SOLO/A SFALTO, POTÊNCIA 45 HP, PESO MÁXIMO OPERACIONAL 4 T - DEPRECIAÇÃO. AF_ 02/2016</v>
          </cell>
          <cell r="C16" t="str">
            <v>H</v>
          </cell>
          <cell r="D16">
            <v>10.49</v>
          </cell>
        </row>
        <row r="17">
          <cell r="A17">
            <v>5676</v>
          </cell>
          <cell r="B17" t="str">
            <v>ROLO COMPACTADOR VIBRATÓRIO TANDEM, CILINDROS LISOS DE AÇO PARA SOLO/A SFALTO, POTÊNCIA 45 HP, PESO MÁXIMO OPERACIONAL 4 T - MANUTENÇÃO. AF_0 2/2016</v>
          </cell>
          <cell r="C17" t="str">
            <v>H</v>
          </cell>
          <cell r="D17">
            <v>11.65</v>
          </cell>
        </row>
        <row r="18">
          <cell r="A18">
            <v>5677</v>
          </cell>
          <cell r="B18" t="str">
            <v>ROLO COMPACTADOR VIBRATÓRIO TANDEM, CILINDROS LISOS DE AÇO PARA SOLO/A SFALTO, POTÊNCIA 45 HP, PESO MÁXIMO OPERACIONAL 4 T - MATERIAIS NA OPE RAÇÃO. AF_02/2016</v>
          </cell>
          <cell r="C18" t="str">
            <v>H</v>
          </cell>
          <cell r="D18">
            <v>22.27</v>
          </cell>
        </row>
        <row r="19">
          <cell r="A19">
            <v>5678</v>
          </cell>
          <cell r="B19" t="str">
            <v>RETROESCAVADEIRA SOBRE RODAS COM CARREGADEIRA, TRAÇÃO 4X4, POTÊNCIA LÍ Q. 88 HP, CAÇAMBA CARREG. CAP. MÍN. 1 M3, CAÇAMBA RETRO CAP. 0,26 M3, PESO OPERACIONAL MÍN. 6.674 KG, PROFUNDIDADE ESCAVAÇÃO MÁX. 4,37 M - C HP DIURNO. AF_06/2014</v>
          </cell>
          <cell r="C19" t="str">
            <v>CHP</v>
          </cell>
          <cell r="D19">
            <v>92.8</v>
          </cell>
        </row>
        <row r="20">
          <cell r="A20">
            <v>5679</v>
          </cell>
          <cell r="B20" t="str">
            <v>RETROESCAVADEIRA SOBRE RODAS COM CARREGADEIRA, TRAÇÃO 4X4, POTÊNCIA LÍ Q. 88 HP, CAÇAMBA CARREG. CAP. MÍN. 1 M3, CAÇAMBA RETRO CAP. 0,26 M3, PESO OPERACIONAL MÍN. 6.674 KG, PROFUNDIDADE ESCAVAÇÃO MÁX. 4,37 M - C HI DIURNO. AF_06/2014</v>
          </cell>
          <cell r="C20" t="str">
            <v>CHI</v>
          </cell>
          <cell r="D20">
            <v>32.07</v>
          </cell>
        </row>
        <row r="21">
          <cell r="A21">
            <v>5680</v>
          </cell>
          <cell r="B21" t="str">
            <v>RETROESCAVADEIRA SOBRE RODAS COM CARREGADEIRA, TRAÇÃO 4X2, POTÊNCIA LÍ Q. 79 HP, CAÇAMBA CARREG. CAP. MÍN. 1 M3, CAÇAMBA RETRO CAP. 0,20 M3, PESO OPERACIONAL MÍN. 6.570 KG, PROFUNDIDADE ESCAVAÇÃO MÁX. 4,37 M - C HP DIURNO. AF_06/2014</v>
          </cell>
          <cell r="C21" t="str">
            <v>CHP</v>
          </cell>
          <cell r="D21">
            <v>85.76</v>
          </cell>
        </row>
        <row r="22">
          <cell r="A22">
            <v>5681</v>
          </cell>
          <cell r="B22" t="str">
            <v>RETROESCAVADEIRA SOBRE RODAS COM CARREGADEIRA, TRAÇÃO 4X2, POTÊNCIA LÍ Q. 79 HP, CAÇAMBA CARREG. CAP. MÍN. 1 M3, CAÇAMBA RETRO CAP. 0,20 M3, PESO OPERACIONAL MÍN. 6.570 KG, PROFUNDIDADE ESCAVAÇÃO MÁX. 4,37 M - C HI DIURNO. AF_06/2014</v>
          </cell>
          <cell r="C22" t="str">
            <v>CHI</v>
          </cell>
          <cell r="D22">
            <v>30.19</v>
          </cell>
        </row>
        <row r="23">
          <cell r="A23">
            <v>5684</v>
          </cell>
          <cell r="B23" t="str">
            <v>ROLO COMPACTADOR VIBRATÓRIO DE UM CILINDRO AÇO LISO, POTÊNCIA 80 HP, P ESO OPERACIONAL MÁXIMO 8,1 T, IMPACTO DINÂMICO 16,15 / 9,5 T, LARGURA DE TRABALHO 1,68 M - CHP DIURNO. AF_06/2014</v>
          </cell>
          <cell r="C23" t="str">
            <v>CHP</v>
          </cell>
          <cell r="D23">
            <v>85.62</v>
          </cell>
        </row>
        <row r="24">
          <cell r="A24">
            <v>5685</v>
          </cell>
          <cell r="B24" t="str">
            <v>ROLO COMPACTADOR VIBRATÓRIO DE UM CILINDRO AÇO LISO, POTÊNCIA 80 HP, P ESO OPERACIONAL MÁXIMO 8,1 T, IMPACTO DINÂMICO 16,15 / 9,5 T, LARGURA DE TRABALHO 1,68 M - CHI DIURNO. AF_06/2014</v>
          </cell>
          <cell r="C24" t="str">
            <v>CHI</v>
          </cell>
          <cell r="D24">
            <v>30.34</v>
          </cell>
        </row>
        <row r="25">
          <cell r="A25">
            <v>5686</v>
          </cell>
          <cell r="B25" t="str">
            <v>ROLO COMPACTADOR VIBRATÓRIO TANDEM, CILINDROS LISOS DE AÇO PARA SOLO/A SFALTO, POTÊNCIA 45 HP, PESO MÁXIMO OPERACIONAL 4 T - CHP DIURNO. AF_0 2/2016</v>
          </cell>
          <cell r="C25" t="str">
            <v>CHP</v>
          </cell>
          <cell r="D25">
            <v>60.13</v>
          </cell>
        </row>
        <row r="26">
          <cell r="A26">
            <v>5689</v>
          </cell>
          <cell r="B26" t="str">
            <v>GRADE DE DISCO CONTROLE REMOTO REBOCÁVEL, COM 24 DISCOS 24 X 6 MM COM PNEUS PARA TRANSPORTE - CHP DIURNO. AF_06/2014</v>
          </cell>
          <cell r="C26" t="str">
            <v>CHP</v>
          </cell>
          <cell r="D26">
            <v>5.17</v>
          </cell>
        </row>
        <row r="27">
          <cell r="A27">
            <v>5690</v>
          </cell>
          <cell r="B27" t="str">
            <v>GRADE DE DISCO CONTROLE REMOTO REBOCÁVEL, COM 24 DISCOS 24 X 6 MM COM PNEUS PARA TRANSPORTE - CHI DIURNO. AF_06/2014</v>
          </cell>
          <cell r="C27" t="str">
            <v>CHI</v>
          </cell>
          <cell r="D27">
            <v>3.26</v>
          </cell>
        </row>
        <row r="28">
          <cell r="A28">
            <v>5692</v>
          </cell>
          <cell r="B28" t="str">
            <v>MOTOBOMBA CENTRÍFUGA, MOTOR A GASOLINA, POTÊNCIA 5,42 HP, BOCAIS 1 1/2 " X 1", DIÂMETRO ROTOR 143 MM HM/Q = 6 MCA / 16,8 M3/H A 38 MCA / 6,6 M3/H - MANUTENÇÃO. AF_06/2014</v>
          </cell>
          <cell r="C28" t="str">
            <v>H</v>
          </cell>
          <cell r="D28">
            <v>0.09</v>
          </cell>
        </row>
        <row r="29">
          <cell r="A29">
            <v>5693</v>
          </cell>
          <cell r="B29" t="str">
            <v>MOTOBOMBA CENTRÍFUGA, MOTOR A GASOLINA, POTÊNCIA 5,42 HP, BOCAIS 1 1/2 " X 1", DIÂMETRO ROTOR 143 MM HM/Q = 6 MCA / 16,8 M3/H A 38 MCA / 6,6 M3/H - MATERIAIS NA OPERAÇÃO. AF_06/2014</v>
          </cell>
          <cell r="C29" t="str">
            <v>H</v>
          </cell>
          <cell r="D29">
            <v>4.5</v>
          </cell>
        </row>
        <row r="30">
          <cell r="A30">
            <v>5695</v>
          </cell>
          <cell r="B30" t="str">
            <v>CAMINHÃO BASCULANTE 6 M3, PESO BRUTO TOTAL 16.000 KG, CARGA ÚTIL MÁXIM A 13.071 KG, DISTÂNCIA ENTRE EIXOS 4,80 M, POTÊNCIA 230 CV INCLUSIVE C AÇAMBA METÁLICA - MANUTENÇÃO. AF_06/2014</v>
          </cell>
          <cell r="C30" t="str">
            <v>H</v>
          </cell>
          <cell r="D30">
            <v>19.12</v>
          </cell>
        </row>
        <row r="31">
          <cell r="A31">
            <v>5703</v>
          </cell>
          <cell r="B31" t="str">
            <v>USINA DE CONCRETO FIXA, CAPACIDADE NOMINAL DE 90 A 120 M3/H, SEM SILO - MATERIAIS NA OPERAÇÃO. AF_07/2016</v>
          </cell>
          <cell r="C31" t="str">
            <v>H</v>
          </cell>
          <cell r="D31">
            <v>8.89</v>
          </cell>
        </row>
        <row r="32">
          <cell r="A32">
            <v>5705</v>
          </cell>
          <cell r="B32" t="str">
            <v>CAMINHÃO TOCO, PBT 16.000 KG, CARGA ÚTIL MÁX. 10.685 KG, DIST. ENTRE E IXOS 4,8 M, POTÊNCIA 189 CV, INCLUSIVE CARROCERIA FIXA ABERTA DE MADEI RA P/ TRANSPORTE GERAL DE CARGA SECA, DIMEN. APROX. 2,5 X 7,00 X 0,50 M - MANUTENÇÃO. AF_06/2014</v>
          </cell>
          <cell r="C32" t="str">
            <v>H</v>
          </cell>
          <cell r="D32">
            <v>11.25</v>
          </cell>
        </row>
        <row r="33">
          <cell r="A33">
            <v>5707</v>
          </cell>
          <cell r="B33" t="str">
            <v>USINA MISTURADORA DE SOLOS, CAPACIDADE DE 200 A 500 TON/H, POTENCIA 75 KW - MANUTENÇÃO. AF_07/2016</v>
          </cell>
          <cell r="C33" t="str">
            <v>H</v>
          </cell>
          <cell r="D33">
            <v>47.58</v>
          </cell>
        </row>
        <row r="34">
          <cell r="A34">
            <v>5710</v>
          </cell>
          <cell r="B34" t="str">
            <v>VIBROACABADORA DE ASFALTO SOBRE ESTEIRAS, LARGURA DE PAVIMENTAÇÃO 1,90 M A 5,30 M, POTÊNCIA 105 HP CAPACIDADE 450 T/H - MANUTENÇÃO. AF_11/20 14</v>
          </cell>
          <cell r="C34" t="str">
            <v>H</v>
          </cell>
          <cell r="D34">
            <v>56.63</v>
          </cell>
        </row>
        <row r="35">
          <cell r="A35">
            <v>5711</v>
          </cell>
          <cell r="B35" t="str">
            <v>VIBROACABADORA DE ASFALTO SOBRE ESTEIRAS, LARGURA DE PAVIMENTAÇÃO 1,90 M A 5,30 M, POTÊNCIA 105 HP CAPACIDADE 450 T/H - MATERIAIS NA OPERAÇÃ O. AF_11/2014</v>
          </cell>
          <cell r="C35" t="str">
            <v>H</v>
          </cell>
          <cell r="D35">
            <v>52.02</v>
          </cell>
        </row>
        <row r="36">
          <cell r="A36">
            <v>5714</v>
          </cell>
          <cell r="B36" t="str">
            <v>TRATOR DE PNEUS, POTÊNCIA 85 CV, TRAÇÃO 4X4, PESO COM LASTRO DE 4.675 KG - MANUTENÇÃO. AF_06/2014</v>
          </cell>
          <cell r="C36" t="str">
            <v>H</v>
          </cell>
          <cell r="D36">
            <v>5.4</v>
          </cell>
        </row>
        <row r="37">
          <cell r="A37">
            <v>5715</v>
          </cell>
          <cell r="B37" t="str">
            <v>TRATOR DE PNEUS, POTÊNCIA 85 CV, TRAÇÃO 4X4, PESO COM LASTRO DE 4.675 KG - MATERIAIS NA OPERAÇÃO. AF_06/2014</v>
          </cell>
          <cell r="C37" t="str">
            <v>H</v>
          </cell>
          <cell r="D37">
            <v>41.53</v>
          </cell>
        </row>
        <row r="38">
          <cell r="A38">
            <v>5718</v>
          </cell>
          <cell r="B38" t="str">
            <v>TRATOR DE ESTEIRAS, POTÊNCIA 170 HP, PESO OPERACIONAL 19 T, CAÇAMBA 5, 2 M3 - MATERIAIS NA OPERAÇÃO. AF_06/2014</v>
          </cell>
          <cell r="C38" t="str">
            <v>H</v>
          </cell>
          <cell r="D38">
            <v>101.06</v>
          </cell>
        </row>
        <row r="39">
          <cell r="A39">
            <v>5721</v>
          </cell>
          <cell r="B39" t="str">
            <v>TRATOR DE ESTEIRAS, POTÊNCIA 150 HP, PESO OPERACIONAL 16,7 T, COM RODA MOTRIZ ELEVADA E LÂMINA 3,18 M3 - MATERIAIS NA OPERAÇÃO. AF_06/2014</v>
          </cell>
          <cell r="C39" t="str">
            <v>H</v>
          </cell>
          <cell r="D39">
            <v>89.17</v>
          </cell>
        </row>
        <row r="40">
          <cell r="A40">
            <v>5722</v>
          </cell>
          <cell r="B40" t="str">
            <v>TRATOR DE ESTEIRAS, POTÊNCIA 347 HP, PESO OPERACIONAL 38,5 T, COM LÂMI NA 8,70 M3 - MATERIAIS NA OPERAÇÃO. AF_06/2014</v>
          </cell>
          <cell r="C40" t="str">
            <v>H</v>
          </cell>
          <cell r="D40">
            <v>206.27</v>
          </cell>
        </row>
        <row r="41">
          <cell r="A41">
            <v>5724</v>
          </cell>
          <cell r="B41" t="str">
            <v>TRATOR DE ESTEIRAS, POTÊNCIA 100 HP, PESO OPERACIONAL 9,4 T, COM LÂMIN A 2,19 M3 - MANUTENÇÃO. AF_06/2014</v>
          </cell>
          <cell r="C41" t="str">
            <v>H</v>
          </cell>
          <cell r="D41">
            <v>35.020000000000003</v>
          </cell>
        </row>
        <row r="42">
          <cell r="A42">
            <v>5727</v>
          </cell>
          <cell r="B42" t="str">
            <v>ROLO COMPACTADOR VIBRATÓRIO REBOCÁVEL, CILINDRO DE AÇO LISO, POTÊNCIA DE TRAÇÃO DE 65 CV, PESO 4,7 T, IMPACTO DINÂMICO 18,3 T, LARGURA DE TR ABALHO 1,67 M - MANUTENÇÃO. AF_02/2016</v>
          </cell>
          <cell r="C42" t="str">
            <v>H</v>
          </cell>
          <cell r="D42">
            <v>4.72</v>
          </cell>
        </row>
        <row r="43">
          <cell r="A43">
            <v>5729</v>
          </cell>
          <cell r="B43" t="str">
            <v>ROLO COMPACTADOR VIBRATÓRIO TANDEM AÇO LISO, POTÊNCIA 58 HP, PESO SEM/ COM LASTRO 6,5 / 9,4 T, LARGURA DE TRABALHO 1,2 M - MANUTENÇÃO. AF_06/ 2014</v>
          </cell>
          <cell r="C43" t="str">
            <v>H</v>
          </cell>
          <cell r="D43">
            <v>19.2</v>
          </cell>
        </row>
        <row r="44">
          <cell r="A44">
            <v>5730</v>
          </cell>
          <cell r="B44" t="str">
            <v>ROLO COMPACTADOR VIBRATÓRIO TANDEM AÇO LISO, POTÊNCIA 58 HP, PESO SEM/ COM LASTRO 6,5 / 9,4 T, LARGURA DE TRABALHO 1,2 M - MATERIAIS NA OPERA ÇÃO. AF_06/2014</v>
          </cell>
          <cell r="C44" t="str">
            <v>H</v>
          </cell>
          <cell r="D44">
            <v>28.71</v>
          </cell>
        </row>
        <row r="45">
          <cell r="A45">
            <v>5732</v>
          </cell>
          <cell r="B45" t="str">
            <v>ROLO COMPACTADOR DE PNEUS ESTÁTICO, PRESSÃO VARIÁVEL, POTÊNCIA 99 HP, PESO SEM/COM LASTRO 9,45 / 21,0 T, LARGURA DE ROLAGEM 2,265 M - MANUTE NÇÃO. AF_02/2016</v>
          </cell>
          <cell r="C45" t="str">
            <v>H</v>
          </cell>
          <cell r="D45">
            <v>18.23</v>
          </cell>
        </row>
        <row r="46">
          <cell r="A46">
            <v>5733</v>
          </cell>
          <cell r="B46" t="str">
            <v>ROLO COMPACTADOR DE PNEUS ESTÁTICO, PRESSÃO VARIÁVEL, POTÊNCIA 99 HP, PESO SEM/COM LASTRO 9,45 / 21,0 T, LARGURA DE ROLAGEM 2,265 M - MATERI AIS NA OPERAÇÃO. AF_02/2016</v>
          </cell>
          <cell r="C46" t="str">
            <v>H</v>
          </cell>
          <cell r="D46">
            <v>49.03</v>
          </cell>
        </row>
        <row r="47">
          <cell r="A47">
            <v>5735</v>
          </cell>
          <cell r="B47" t="str">
            <v>RETROESCAVADEIRA SOBRE RODAS COM CARREGADEIRA, TRAÇÃO 4X4, POTÊNCIA LÍ Q. 72 HP, CAÇAMBA CARREG. CAP. MÍN. 0,79 M3, CAÇAMBA RETRO CAP. 0,18 M 3, PESO OPERACIONAL MÍN. 7.140 KG, PROFUNDIDADE ESCAVAÇÃO MÁX. 4,50 M - MANUTENÇÃO. AF_06/2014</v>
          </cell>
          <cell r="C47" t="str">
            <v>H</v>
          </cell>
          <cell r="D47">
            <v>14.61</v>
          </cell>
        </row>
        <row r="48">
          <cell r="A48">
            <v>5736</v>
          </cell>
          <cell r="B48" t="str">
            <v>RETROESCAVADEIRA SOBRE RODAS COM CARREGADEIRA, TRAÇÃO 4X4, POTÊNCIA LÍ Q. 72 HP, CAÇAMBA CARREG. CAP. MÍN. 0,79 M3, CAÇAMBA RETRO CAP. 0,18 M 3, PESO OPERACIONAL MÍN. 7.140 KG, PROFUNDIDADE ESCAVAÇÃO MÁX. 4,50 M - MATERIAIS NA OPERAÇÃO. AF_06/2014</v>
          </cell>
          <cell r="C48" t="str">
            <v>H</v>
          </cell>
          <cell r="D48">
            <v>38.64</v>
          </cell>
        </row>
        <row r="49">
          <cell r="A49">
            <v>5738</v>
          </cell>
          <cell r="B49" t="str">
            <v>ROLO COMPACTADOR VIBRATÓRIO PÉ DE CARNEIRO, OPERADO POR CONTROLE REMOT O, POTÊNCIA 12,5 KW, PESO OPERACIONAL 1,675 T, LARGURA DE TRABALHO 0,8 5 M - DEPRECIAÇÃO. AF_02/2016</v>
          </cell>
          <cell r="C49" t="str">
            <v>H</v>
          </cell>
          <cell r="D49">
            <v>19.23</v>
          </cell>
        </row>
        <row r="50">
          <cell r="A50">
            <v>5739</v>
          </cell>
          <cell r="B50" t="str">
            <v>ROLO COMPACTADOR VIBRATÓRIO PÉ DE CARNEIRO, OPERADO POR CONTROLE REMOT O, POTÊNCIA 12,5 KW, PESO OPERACIONAL 1,675 T, LARGURA DE TRABALHO 0,8 5 M - MANUTENÇÃO. AF_02/2016</v>
          </cell>
          <cell r="C50" t="str">
            <v>H</v>
          </cell>
          <cell r="D50">
            <v>21.36</v>
          </cell>
        </row>
        <row r="51">
          <cell r="A51">
            <v>5741</v>
          </cell>
          <cell r="B51" t="str">
            <v>USINA DE LAMA ASFÁLTICA, PROD 30 A 50 T/H, SILO DE AGREGADO 7 M3, RESE RVATÓRIOS PARA EMULSÃO E ÁGUA DE 2,3 M3 CADA, MISTURADOR TIPO PUG MILL A SER MONTADO SOBRE CAMINHÃO - MANUTENÇÃO. AF_10/2014</v>
          </cell>
          <cell r="C51" t="str">
            <v>H</v>
          </cell>
          <cell r="D51">
            <v>17.489999999999998</v>
          </cell>
        </row>
        <row r="52">
          <cell r="A52">
            <v>5742</v>
          </cell>
          <cell r="B52" t="str">
            <v>USINA DE LAMA ASFÁLTICA, PROD 30 A 50 T/H, SILO DE AGREGADO 7 M3, RESE RVATÓRIOS PARA EMULSÃO E ÁGUA DE 2,3 M3 CADA, MISTURADOR TIPO PUG MILL A SER MONTADO SOBRE CAMINHÃO - MATERIAIS NA OPERAÇÃO. AF_10/2014</v>
          </cell>
          <cell r="C52" t="str">
            <v>H</v>
          </cell>
          <cell r="D52">
            <v>16.13</v>
          </cell>
        </row>
        <row r="53">
          <cell r="A53">
            <v>5747</v>
          </cell>
          <cell r="B53" t="str">
            <v>CAMINHÃO PIPA 6.000 L, PESO BRUTO TOTAL 13.000 KG, DISTÂNCIA ENTRE EIX OS 4,80 M, POTÊNCIA 189 CV INCLUSIVE TANQUE DE AÇO PARA TRANSPORTE DE ÁGUA, CAPACIDADE 6 M3 - MATERIAIS NA OPERAÇÃO. AF_06/2014</v>
          </cell>
          <cell r="C53" t="str">
            <v>H</v>
          </cell>
          <cell r="D53">
            <v>69.28</v>
          </cell>
        </row>
        <row r="54">
          <cell r="A54">
            <v>5751</v>
          </cell>
          <cell r="B54" t="str">
            <v>CAMINHÃO TOCO, PESO BRUTO TOTAL 14.300 KG, CARGA ÚTIL MÁXIMA 9590 KG, DISTÂNCIA ENTRE EIXOS 4,76 M, POTÊNCIA 185 CV (NÃO INCLUI CARROCERIA) - MANUTENÇÃO. AF_06/2014</v>
          </cell>
          <cell r="C54" t="str">
            <v>H</v>
          </cell>
          <cell r="D54">
            <v>2.5</v>
          </cell>
        </row>
        <row r="55">
          <cell r="A55">
            <v>5754</v>
          </cell>
          <cell r="B55" t="str">
            <v>CAMINHÃO TOCO, PESO BRUTO TOTAL 16.000 KG, CARGA ÚTIL MÁXIMA DE 10.685 KG, DISTÂNCIA ENTRE EIXOS 4,80 M, POTÊNCIA 189 CV EXCLUSIVE CARROCERI A - MANUTENÇÃO. AF_06/2014</v>
          </cell>
          <cell r="C55" t="str">
            <v>H</v>
          </cell>
          <cell r="D55">
            <v>10.31</v>
          </cell>
        </row>
        <row r="56">
          <cell r="A56">
            <v>5763</v>
          </cell>
          <cell r="B56" t="str">
            <v>CAMINHÃO PIPA 10.000 L TRUCADO, PESO BRUTO TOTAL 23.000 KG, CARGA ÚTIL MÁXIMA 15.935 KG, DISTÂNCIA ENTRE EIXOS 4,8 M, POTÊNCIA 230 CV, INCLU SIVE TANQUE DE AÇO PARA TRANSPORTE DE ÁGUA - MANUTENÇÃO. AF_06/2014</v>
          </cell>
          <cell r="C56" t="str">
            <v>H</v>
          </cell>
          <cell r="D56">
            <v>17.559999999999999</v>
          </cell>
        </row>
        <row r="57">
          <cell r="A57">
            <v>5765</v>
          </cell>
          <cell r="B57" t="str">
            <v>ESPARGIDOR DE ASFALTO PRESSURIZADO COM TANQUE DE 2500 L, REBOCÁVEL COM MOTOR A GASOLINA POTÊNCIA 3,4 HP - MANUTENÇÃO. AF_07/2014</v>
          </cell>
          <cell r="C57" t="str">
            <v>H</v>
          </cell>
          <cell r="D57">
            <v>3.9</v>
          </cell>
        </row>
        <row r="58">
          <cell r="A58">
            <v>5766</v>
          </cell>
          <cell r="B58" t="str">
            <v>ESPARGIDOR DE ASFALTO PRESSURIZADO COM TANQUE DE 2500 L, REBOCÁVEL COM MOTOR A GASOLINA POTÊNCIA 3,4 HP - MATERIAIS NA OPERAÇÃO. AF_07/2014</v>
          </cell>
          <cell r="C58" t="str">
            <v>H</v>
          </cell>
          <cell r="D58">
            <v>2.82</v>
          </cell>
        </row>
        <row r="59">
          <cell r="A59">
            <v>5770</v>
          </cell>
          <cell r="B59" t="str">
            <v>DISTRIBUIDOR DE ASFALTO MONTADO SOBRE CAMINHAO TOCO 162 HP, COM TANQUE ISOLADO 6 M3 COM BARRA ESPARGIDORA  DE 3,66 M - CUSTO C/ MAO-DE-OBRA NA OPERACAO DIURNA.</v>
          </cell>
          <cell r="C59" t="str">
            <v>H</v>
          </cell>
          <cell r="D59">
            <v>24.98</v>
          </cell>
        </row>
        <row r="60">
          <cell r="A60">
            <v>5779</v>
          </cell>
          <cell r="B60" t="str">
            <v>MOTONIVELADORA POTÊNCIA BÁSICA LÍQUIDA (PRIMEIRA MARCHA) 125 HP, PESO BRUTO 13032 KG, LARGURA DA LÂMINA DE 3,7 M - MANUTENÇÃO. AF_06/2014</v>
          </cell>
          <cell r="C60" t="str">
            <v>H</v>
          </cell>
          <cell r="D60">
            <v>33.6</v>
          </cell>
        </row>
        <row r="61">
          <cell r="A61">
            <v>5787</v>
          </cell>
          <cell r="B61" t="str">
            <v>PÁ CARREGADEIRA SOBRE RODAS, POTÊNCIA 197 HP, CAPACIDADE DA CAÇAMBA 2, 5 A 3,5 M3, PESO OPERACIONAL 18338 KG - MATERIAIS NA OPERAÇÃO. AF_06/2 014</v>
          </cell>
          <cell r="C61" t="str">
            <v>H</v>
          </cell>
          <cell r="D61">
            <v>107.5</v>
          </cell>
        </row>
        <row r="62">
          <cell r="A62">
            <v>5791</v>
          </cell>
          <cell r="B62" t="str">
            <v>ROLO COMPACTADOR VIBRATORIO DE UM CILINDRO LISO DE ACO, POTENCIA 80 HP , PESO OPERACIONAL MAXIMO 8,5 T, LARGURA TRABALHO 1,676 M - MANUTENÇÃO . AF_06/2014</v>
          </cell>
          <cell r="C62" t="str">
            <v>H</v>
          </cell>
          <cell r="D62">
            <v>16.25</v>
          </cell>
        </row>
        <row r="63">
          <cell r="A63">
            <v>5792</v>
          </cell>
          <cell r="B63" t="str">
            <v>ROLO COMPACTADOR VIBRATORIO DE UM CILINDRO LISO DE ACO, POTENCIA 80 HP , PESO OPERACIONAL MAXIMO 8,5 T, LARGURA TRABALHO 1,676 M - MATERIAIS NA OPERAÇÃO. AF_06/2014</v>
          </cell>
          <cell r="C63" t="str">
            <v>H</v>
          </cell>
          <cell r="D63">
            <v>39.64</v>
          </cell>
        </row>
        <row r="64">
          <cell r="A64">
            <v>5795</v>
          </cell>
          <cell r="B64" t="str">
            <v>MARTELETE OU ROMPEDOR PNEUMÁTICO MANUAL, 28 KG, COM SILENCIADOR - CHP DIURNO. AF_07/2016</v>
          </cell>
          <cell r="C64" t="str">
            <v>CHP</v>
          </cell>
          <cell r="D64">
            <v>10.74</v>
          </cell>
        </row>
        <row r="65">
          <cell r="A65">
            <v>5797</v>
          </cell>
          <cell r="B65" t="str">
            <v>COMPRESSOR DE AR REBOCÁVEL, VAZÃO 189 PCM, PRESSÃO EFETIVA DE TRABALHO 102 PSI, MOTOR DIESEL, POTÊNCIA 63 CV - MANUTENÇÃO. AF_06/2015</v>
          </cell>
          <cell r="C65" t="str">
            <v>H</v>
          </cell>
          <cell r="D65">
            <v>2.27</v>
          </cell>
        </row>
        <row r="66">
          <cell r="A66">
            <v>5800</v>
          </cell>
          <cell r="B66" t="str">
            <v>BOMBA SUBMERSÍVEL ELÉTRICA TRIFÁSICA, POTÊNCIA 2,96 HP, Ø ROTOR 144 MM SEMI-ABERTO, BOCAL DE SAÍDA Ø 2, HM/Q = 2 MCA / 38,8 M3/H A 28 MCA / 5 M3/H - MANUTENÇÃO. AF_06/2014</v>
          </cell>
          <cell r="C66" t="str">
            <v>H</v>
          </cell>
          <cell r="D66">
            <v>0.15</v>
          </cell>
        </row>
        <row r="67">
          <cell r="A67">
            <v>5803</v>
          </cell>
          <cell r="B67" t="str">
            <v>COMPACTADOR DE SOLOS COM PLACA VIBRATORIA, 46X51CM, 5HP, 156KG, DIESEL , IMPACTO DINAMICO 1700KG - CUSTO HORARIO DE MATERIAIS NA OPERACAO</v>
          </cell>
          <cell r="C67" t="str">
            <v>H</v>
          </cell>
          <cell r="D67">
            <v>2.39</v>
          </cell>
        </row>
        <row r="68">
          <cell r="A68">
            <v>5806</v>
          </cell>
          <cell r="B68" t="str">
            <v>MOTOBOMBA CENTRÍFUGA, MOTOR A GASOLINA, POTÊNCIA 5,42 HP, BOCAIS 1 1/2 " X 1", DIÂMETRO ROTOR 143 MM HM/Q = 6 MCA / 16,8 M3/H A 38 MCA / 6,6 M3/H - CHI DIURNO. AF_06/2014</v>
          </cell>
          <cell r="C68" t="str">
            <v>CHI</v>
          </cell>
          <cell r="D68">
            <v>0.18</v>
          </cell>
        </row>
        <row r="69">
          <cell r="A69">
            <v>5811</v>
          </cell>
          <cell r="B69" t="str">
            <v>CAMINHÃO BASCULANTE 6 M3, PESO BRUTO TOTAL 16.000 KG, CARGA ÚTIL MÁXIM A 13.071 KG, DISTÂNCIA ENTRE EIXOS 4,80 M, POTÊNCIA 230 CV INCLUSIVE C AÇAMBA METÁLICA - CHP DIURNO. AF_06/2014</v>
          </cell>
          <cell r="C69" t="str">
            <v>CHP</v>
          </cell>
          <cell r="D69">
            <v>133.4</v>
          </cell>
        </row>
        <row r="70">
          <cell r="A70">
            <v>5823</v>
          </cell>
          <cell r="B70" t="str">
            <v>USINA DE CONCRETO FIXA, CAPACIDADE NOMINAL DE 90 A 120 M3/H, SEM SILO - CHP DIURNO. AF_07/2016</v>
          </cell>
          <cell r="C70" t="str">
            <v>CHP</v>
          </cell>
          <cell r="D70">
            <v>149.05000000000001</v>
          </cell>
        </row>
        <row r="71">
          <cell r="A71">
            <v>5824</v>
          </cell>
          <cell r="B71" t="str">
            <v>CAMINHÃO TOCO, PBT 16.000 KG, CARGA ÚTIL MÁX. 10.685 KG, DIST. ENTRE E IXOS 4,8 M, POTÊNCIA 189 CV, INCLUSIVE CARROCERIA FIXA ABERTA DE MADEI RA P/ TRANSPORTE GERAL DE CARGA SECA, DIMEN. APROX. 2,5 X 7,00 X 0,50 M - CHP DIURNO. AF_06/2014</v>
          </cell>
          <cell r="C71" t="str">
            <v>CHP</v>
          </cell>
          <cell r="D71">
            <v>104.8</v>
          </cell>
        </row>
        <row r="72">
          <cell r="A72">
            <v>5826</v>
          </cell>
          <cell r="B72" t="str">
            <v>CAMINHÃO TOCO, PBT 16.000 KG, CARGA ÚTIL MÁX. 10.685 KG, DIST. ENTRE E IXOS 4,8 M, POTÊNCIA 189 CV, INCLUSIVE CARROCERIA FIXA ABERTA DE MADEI RA P/ TRANSPORTE GERAL DE CARGA SECA, DIMEN. APROX. 2,5 X 7,00 X 0,50 M - CHI DIURNO. AF_06/2014</v>
          </cell>
          <cell r="C72" t="str">
            <v>CHI</v>
          </cell>
          <cell r="D72">
            <v>24.26</v>
          </cell>
        </row>
        <row r="73">
          <cell r="A73">
            <v>5829</v>
          </cell>
          <cell r="B73" t="str">
            <v>USINA DE CONCRETO FIXA, CAPACIDADE NOMINAL DE 90 A 120 M3/H, SEM SILO - CHI DIURNO. AF_07/2016</v>
          </cell>
          <cell r="C73" t="str">
            <v>CHI</v>
          </cell>
          <cell r="D73">
            <v>107.65</v>
          </cell>
        </row>
        <row r="74">
          <cell r="A74">
            <v>5835</v>
          </cell>
          <cell r="B74" t="str">
            <v>VIBROACABADORA DE ASFALTO SOBRE ESTEIRAS, LARGURA DE PAVIMENTAÇÃO 1,90 M A 5,30 M, POTÊNCIA 105 HP CAPACIDADE 450 T/H - CHP DIURNO. AF_11/20 14</v>
          </cell>
          <cell r="C74" t="str">
            <v>CHP</v>
          </cell>
          <cell r="D74">
            <v>181.81</v>
          </cell>
        </row>
        <row r="75">
          <cell r="A75">
            <v>5837</v>
          </cell>
          <cell r="B75" t="str">
            <v>VIBROACABADORA DE ASFALTO SOBRE ESTEIRAS, LARGURA DE PAVIMENTAÇÃO 1,90 M A 5,30 M, POTÊNCIA 105 HP CAPACIDADE 450 T/H - CHI DIURNO. AF_11/20 14</v>
          </cell>
          <cell r="C75" t="str">
            <v>CHI</v>
          </cell>
          <cell r="D75">
            <v>73.150000000000006</v>
          </cell>
        </row>
        <row r="76">
          <cell r="A76">
            <v>5839</v>
          </cell>
          <cell r="B76" t="str">
            <v>VASSOURA MECÂNICA REBOCÁVEL COM ESCOVA CILÍNDRICA, LARGURA ÚTIL DE VAR RIMENTO DE 2,44 M - CHP DIURNO. AF_06/2014</v>
          </cell>
          <cell r="C76" t="str">
            <v>CHP</v>
          </cell>
          <cell r="D76">
            <v>5.35</v>
          </cell>
        </row>
        <row r="77">
          <cell r="A77">
            <v>5841</v>
          </cell>
          <cell r="B77" t="str">
            <v>VASSOURA MECÂNICA REBOCÁVEL COM ESCOVA CILÍNDRICA, LARGURA ÚTIL DE VAR RIMENTO DE 2,44 M - CHI DIURNO. AF_06/2014</v>
          </cell>
          <cell r="C77" t="str">
            <v>CHI</v>
          </cell>
          <cell r="D77">
            <v>3.32</v>
          </cell>
        </row>
        <row r="78">
          <cell r="A78">
            <v>5843</v>
          </cell>
          <cell r="B78" t="str">
            <v>TRATOR DE PNEUS, POTÊNCIA 122 CV, TRAÇÃO 4X4, PESO COM LASTRO DE 4.510 KG - CHP DIURNO. AF_06/2014</v>
          </cell>
          <cell r="C78" t="str">
            <v>CHP</v>
          </cell>
          <cell r="D78">
            <v>90.3</v>
          </cell>
        </row>
        <row r="79">
          <cell r="A79">
            <v>5845</v>
          </cell>
          <cell r="B79" t="str">
            <v>TRATOR DE PNEUS, POTÊNCIA 122 CV, TRAÇÃO 4X4, PESO COM LASTRO DE 4.510 KG - CHI DIURNO. AF_06/2014</v>
          </cell>
          <cell r="C79" t="str">
            <v>CHI</v>
          </cell>
          <cell r="D79">
            <v>23.29</v>
          </cell>
        </row>
        <row r="80">
          <cell r="A80">
            <v>5847</v>
          </cell>
          <cell r="B80" t="str">
            <v>TRATOR DE ESTEIRAS, POTÊNCIA 170 HP, PESO OPERACIONAL 19 T, CAÇAMBA 5, 2 M3 - CHP DIURNO. AF_06/2014</v>
          </cell>
          <cell r="C80" t="str">
            <v>CHP</v>
          </cell>
          <cell r="D80">
            <v>204.69</v>
          </cell>
        </row>
        <row r="81">
          <cell r="A81">
            <v>5849</v>
          </cell>
          <cell r="B81" t="str">
            <v>TRATOR DE ESTEIRAS, POTÊNCIA 170 HP, PESO OPERACIONAL 19 T, CAÇAMBA 5, 2 M3 - CHI DIURNO. AF_06/2014</v>
          </cell>
          <cell r="C81" t="str">
            <v>CHI</v>
          </cell>
          <cell r="D81">
            <v>58.51</v>
          </cell>
        </row>
        <row r="82">
          <cell r="A82">
            <v>5851</v>
          </cell>
          <cell r="B82" t="str">
            <v>TRATOR DE ESTEIRAS, POTÊNCIA 150 HP, PESO OPERACIONAL 16,7 T, COM RODA MOTRIZ ELEVADA E LÂMINA 3,18 M3 - CHP DIURNO. AF_06/2014</v>
          </cell>
          <cell r="C82" t="str">
            <v>CHP</v>
          </cell>
          <cell r="D82">
            <v>193.35</v>
          </cell>
        </row>
        <row r="83">
          <cell r="A83">
            <v>5853</v>
          </cell>
          <cell r="B83" t="str">
            <v>TRATOR DE ESTEIRAS, POTÊNCIA 150 HP, PESO OPERACIONAL 16,7 T, COM RODA MOTRIZ ELEVADA E LÂMINA 3,18 M3 - CHI DIURNO. AF_06/2014</v>
          </cell>
          <cell r="C83" t="str">
            <v>CHI</v>
          </cell>
          <cell r="D83">
            <v>58.78</v>
          </cell>
        </row>
        <row r="84">
          <cell r="A84">
            <v>5855</v>
          </cell>
          <cell r="B84" t="str">
            <v>TRATOR DE ESTEIRAS, POTÊNCIA 347 HP, PESO OPERACIONAL 38,5 T, COM LÂMI NA 8,70 M3 - CHP DIURNO. AF_06/2014</v>
          </cell>
          <cell r="C84" t="str">
            <v>CHP</v>
          </cell>
          <cell r="D84">
            <v>515.01</v>
          </cell>
        </row>
        <row r="85">
          <cell r="A85">
            <v>5857</v>
          </cell>
          <cell r="B85" t="str">
            <v>TRATOR DE ESTEIRAS, POTÊNCIA 347 HP, PESO OPERACIONAL 38,5 T, COM LÂMI NA 8,70 M3 - CHI DIURNO. AF_06/2014</v>
          </cell>
          <cell r="C85" t="str">
            <v>CHI</v>
          </cell>
          <cell r="D85">
            <v>160.02000000000001</v>
          </cell>
        </row>
        <row r="86">
          <cell r="A86">
            <v>5863</v>
          </cell>
          <cell r="B86" t="str">
            <v>ROLO COMPACTADOR VIBRATÓRIO REBOCÁVEL, CILINDRO DE AÇO LISO, POTÊNCIA DE TRAÇÃO DE 65 CV, PESO 4,7 T, IMPACTO DINÂMICO 18,3 T, LARGURA DE TR ABALHO 1,67 M - CHP DIURNO. AF_02/2016</v>
          </cell>
          <cell r="C86" t="str">
            <v>CHP</v>
          </cell>
          <cell r="D86">
            <v>9.9600000000000009</v>
          </cell>
        </row>
        <row r="87">
          <cell r="A87">
            <v>5865</v>
          </cell>
          <cell r="B87" t="str">
            <v>ROLO COMPACTADOR VIBRATÓRIO REBOCÁVEL, CILINDRO DE AÇO LISO, POTÊNCIA DE TRAÇÃO DE 65 CV, PESO 4,7 T, IMPACTO DINÂMICO 18,3 T, LARGURA DE TR ABALHO 1,67 M - CHI DIURNO. AF_02/2016</v>
          </cell>
          <cell r="C87" t="str">
            <v>CHI</v>
          </cell>
          <cell r="D87">
            <v>5.24</v>
          </cell>
        </row>
        <row r="88">
          <cell r="A88">
            <v>5867</v>
          </cell>
          <cell r="B88" t="str">
            <v>ROLO COMPACTADOR VIBRATÓRIO TANDEM AÇO LISO, POTÊNCIA 58 HP, PESO SEM/ COM LASTRO 6,5 / 9,4 T, LARGURA DE TRABALHO 1,2 M - CHP DIURNO. AF_06/ 2014</v>
          </cell>
          <cell r="C88" t="str">
            <v>CHP</v>
          </cell>
          <cell r="D88">
            <v>82.22</v>
          </cell>
        </row>
        <row r="89">
          <cell r="A89">
            <v>5869</v>
          </cell>
          <cell r="B89" t="str">
            <v>ROLO COMPACTADOR VIBRATÓRIO TANDEM AÇO LISO, POTÊNCIA 58 HP, PESO SEM/ COM LASTRO 6,5 / 9,4 T, LARGURA DE TRABALHO 1,2 M - CHI DIURNO. AF_06/ 2014</v>
          </cell>
          <cell r="C89" t="str">
            <v>CHI</v>
          </cell>
          <cell r="D89">
            <v>34.299999999999997</v>
          </cell>
        </row>
        <row r="90">
          <cell r="A90">
            <v>5871</v>
          </cell>
          <cell r="B90" t="str">
            <v>ROLO COMPACTADOR DE PNEUS ESTÁTICO, PRESSÃO VARIÁVEL, POTÊNCIA 99 HP, PESO SEM/COM LASTRO 9,45 / 21,0 T, LARGURA DE ROLAGEM 2,265 M - CHP DI URNO. AF_02/2016</v>
          </cell>
          <cell r="C90" t="str">
            <v>CHP</v>
          </cell>
          <cell r="D90">
            <v>102.84</v>
          </cell>
        </row>
        <row r="91">
          <cell r="A91">
            <v>5873</v>
          </cell>
          <cell r="B91" t="str">
            <v>ROLO COMPACTADOR DE PNEUS ESTÁTICO, PRESSÃO VARIÁVEL, POTÊNCIA 99 HP, PESO SEM/COM LASTRO 9,45 / 21,0 T, LARGURA DE ROLAGEM 2,265 M - CHI DI URNO. AF_02/2016</v>
          </cell>
          <cell r="C91" t="str">
            <v>CHI</v>
          </cell>
          <cell r="D91">
            <v>35.56</v>
          </cell>
        </row>
        <row r="92">
          <cell r="A92">
            <v>5875</v>
          </cell>
          <cell r="B92" t="str">
            <v>RETROESCAVADEIRA SOBRE RODAS COM CARREGADEIRA, TRAÇÃO 4X4, POTÊNCIA LÍ Q. 72 HP, CAÇAMBA CARREG. CAP. MÍN. 0,79 M3, CAÇAMBA RETRO CAP. 0,18 M 3, PESO OPERACIONAL MÍN. 7.140 KG, PROFUNDIDADE ESCAVAÇÃO MÁX. 4,50 M - CHP DIURNO. AF_06/2014</v>
          </cell>
          <cell r="C92" t="str">
            <v>CHP</v>
          </cell>
          <cell r="D92">
            <v>84.72</v>
          </cell>
        </row>
        <row r="93">
          <cell r="A93">
            <v>5877</v>
          </cell>
          <cell r="B93" t="str">
            <v>RETROESCAVADEIRA SOBRE RODAS COM CARREGADEIRA, TRAÇÃO 4X4, POTÊNCIA LÍ Q. 72 HP, CAÇAMBA CARREG. CAP. MÍN. 0,79 M3, CAÇAMBA RETRO CAP. 0,18 M 3, PESO OPERACIONAL MÍN. 7.140 KG, PROFUNDIDADE ESCAVAÇÃO MÁX. 4,50 M - CHI DIURNO. AF_06/2014</v>
          </cell>
          <cell r="C93" t="str">
            <v>CHI</v>
          </cell>
          <cell r="D93">
            <v>31.47</v>
          </cell>
        </row>
        <row r="94">
          <cell r="A94">
            <v>5879</v>
          </cell>
          <cell r="B94" t="str">
            <v>ROLO COMPACTADOR VIBRATÓRIO PÉ DE CARNEIRO, OPERADO POR CONTROLE REMOT O, POTÊNCIA 12,5 KW, PESO OPERACIONAL 1,675 T, LARGURA DE TRABALHO 0,8 5 M - CHP DIURNO. AF_02/2016</v>
          </cell>
          <cell r="C94" t="str">
            <v>CHP</v>
          </cell>
          <cell r="D94">
            <v>66.37</v>
          </cell>
        </row>
        <row r="95">
          <cell r="A95">
            <v>5881</v>
          </cell>
          <cell r="B95" t="str">
            <v>ROLO COMPACTADOR VIBRATÓRIO PÉ DE CARNEIRO, OPERADO POR CONTROLE REMOT O, POTÊNCIA 12,5 KW, PESO OPERACIONAL 1,675 T, LARGURA DE TRABALHO 0,8 5 M - CHI DIURNO. AF_02/2016</v>
          </cell>
          <cell r="C95" t="str">
            <v>CHI</v>
          </cell>
          <cell r="D95">
            <v>36.700000000000003</v>
          </cell>
        </row>
        <row r="96">
          <cell r="A96">
            <v>5882</v>
          </cell>
          <cell r="B96" t="str">
            <v>USINA DE LAMA ASFÁLTICA, PROD 30 A 50 T/H, SILO DE AGREGADO 7 M3, RESE RVATÓRIOS PARA EMULSÃO E ÁGUA DE 2,3 M3 CADA, MISTURADOR TIPO PUG MILL A SER MONTADO SOBRE CAMINHÃO - CHP DIURNO. AF_10/2014</v>
          </cell>
          <cell r="C96" t="str">
            <v>CHP</v>
          </cell>
          <cell r="D96">
            <v>69.709999999999994</v>
          </cell>
        </row>
        <row r="97">
          <cell r="A97">
            <v>5884</v>
          </cell>
          <cell r="B97" t="str">
            <v>USINA DE LAMA ASFÁLTICA, PROD 30 A 50 T/H, SILO DE AGREGADO 7 M3, RESE RVATÓRIOS PARA EMULSÃO E ÁGUA DE 2,3 M3 CADA, MISTURADOR TIPO PUG MILL A SER MONTADO SOBRE CAMINHÃO - CHI DIURNO. AF_10/2014</v>
          </cell>
          <cell r="C97" t="str">
            <v>CHI</v>
          </cell>
          <cell r="D97">
            <v>36.08</v>
          </cell>
        </row>
        <row r="98">
          <cell r="A98">
            <v>5890</v>
          </cell>
          <cell r="B98" t="str">
            <v>CAMINHÃO TOCO, PESO BRUTO TOTAL 14.300 KG, CARGA ÚTIL MÁXIMA 9590 KG, DISTÂNCIA ENTRE EIXOS 4,76 M, POTÊNCIA 185 CV (NÃO INCLUI CARROCERIA) - CHP DIURNO. AF_06/2014</v>
          </cell>
          <cell r="C98" t="str">
            <v>CHP</v>
          </cell>
          <cell r="D98">
            <v>95.58</v>
          </cell>
        </row>
        <row r="99">
          <cell r="A99">
            <v>5892</v>
          </cell>
          <cell r="B99" t="str">
            <v>CAMINHÃO TOCO, PESO BRUTO TOTAL 14.300 KG, CARGA ÚTIL MÁXIMA 9590 KG, DISTÂNCIA ENTRE EIXOS 4,76 M, POTÊNCIA 185 CV (NÃO INCLUI CARROCERIA) - CHI DIURNO. AF_06/2014</v>
          </cell>
          <cell r="C99" t="str">
            <v>CHI</v>
          </cell>
          <cell r="D99">
            <v>25.29</v>
          </cell>
        </row>
        <row r="100">
          <cell r="A100">
            <v>5894</v>
          </cell>
          <cell r="B100" t="str">
            <v>CAMINHÃO TOCO, PESO BRUTO TOTAL 16.000 KG, CARGA ÚTIL MÁXIMA DE 10.685 KG, DISTÂNCIA ENTRE EIXOS 4,80 M, POTÊNCIA 189 CV EXCLUSIVE CARROCERI A - CHP DIURNO. AF_06/2014</v>
          </cell>
          <cell r="C100" t="str">
            <v>CHP</v>
          </cell>
          <cell r="D100">
            <v>102.89</v>
          </cell>
        </row>
        <row r="101">
          <cell r="A101">
            <v>5896</v>
          </cell>
          <cell r="B101" t="str">
            <v>CAMINHÃO TOCO, PESO BRUTO TOTAL 16.000 KG, CARGA ÚTIL MÁXIMA DE 10.685 KG, DISTÂNCIA ENTRE EIXOS 4,80 M, POTÊNCIA 189 CV EXCLUSIVE CARROCERI A - CHI DIURNO. AF_06/2014</v>
          </cell>
          <cell r="C101" t="str">
            <v>CHI</v>
          </cell>
          <cell r="D101">
            <v>23.28</v>
          </cell>
        </row>
        <row r="102">
          <cell r="A102">
            <v>5901</v>
          </cell>
          <cell r="B102" t="str">
            <v>CAMINHÃO PIPA 10.000 L TRUCADO, PESO BRUTO TOTAL 23.000 KG, CARGA ÚTIL MÁXIMA 15.935 KG, DISTÂNCIA ENTRE EIXOS 4,8 M, POTÊNCIA 230 CV, INCLU SIVE TANQUE DE AÇO PARA TRANSPORTE DE ÁGUA - CHP DIURNO. AF_06/2014</v>
          </cell>
          <cell r="C102" t="str">
            <v>CHP</v>
          </cell>
          <cell r="D102">
            <v>132.72999999999999</v>
          </cell>
        </row>
        <row r="103">
          <cell r="A103">
            <v>5903</v>
          </cell>
          <cell r="B103" t="str">
            <v>CAMINHÃO PIPA 10.000 L TRUCADO, PESO BRUTO TOTAL 23.000 KG, CARGA ÚTIL MÁXIMA 15.935 KG, DISTÂNCIA ENTRE EIXOS 4,8 M, POTÊNCIA 230 CV, INCLU SIVE TANQUE DE AÇO PARA TRANSPORTE DE ÁGUA - CHI DIURNO. AF_06/2014</v>
          </cell>
          <cell r="C103" t="str">
            <v>CHI</v>
          </cell>
          <cell r="D103">
            <v>30.87</v>
          </cell>
        </row>
        <row r="104">
          <cell r="A104">
            <v>5909</v>
          </cell>
          <cell r="B104" t="str">
            <v>ESPARGIDOR DE ASFALTO PRESSURIZADO COM TANQUE DE 2500 L, REBOCÁVEL COM MOTOR A GASOLINA POTÊNCIA 3,4 HP - CHP DIURNO. AF_07/2014</v>
          </cell>
          <cell r="C104" t="str">
            <v>CHP</v>
          </cell>
          <cell r="D104">
            <v>23.85</v>
          </cell>
        </row>
        <row r="105">
          <cell r="A105">
            <v>5911</v>
          </cell>
          <cell r="B105" t="str">
            <v>ESPARGIDOR DE ASFALTO PRESSURIZADO COM TANQUE DE 2500 L, REBOCÁVEL COM MOTOR A GASOLINA POTÊNCIA 3,4 HP - CHI DIURNO. AF_07/2014</v>
          </cell>
          <cell r="C105" t="str">
            <v>CHI</v>
          </cell>
          <cell r="D105">
            <v>17.12</v>
          </cell>
        </row>
        <row r="106">
          <cell r="A106">
            <v>5921</v>
          </cell>
          <cell r="B106" t="str">
            <v>GRADE DE DISCO REBOCÁVEL COM 20 DISCOS 24" X 6 MM COM PNEUS PARA TRANS PORTE - CHP DIURNO. AF_06/2014</v>
          </cell>
          <cell r="C106" t="str">
            <v>CHP</v>
          </cell>
          <cell r="D106">
            <v>4.0599999999999996</v>
          </cell>
        </row>
        <row r="107">
          <cell r="A107">
            <v>5923</v>
          </cell>
          <cell r="B107" t="str">
            <v>GRADE DE DISCO REBOCÁVEL COM 20 DISCOS 24" X 6 MM COM PNEUS PARA TRANS PORTE - CHI DIURNO. AF_06/2014</v>
          </cell>
          <cell r="C107" t="str">
            <v>CHI</v>
          </cell>
          <cell r="D107">
            <v>2.56</v>
          </cell>
        </row>
        <row r="108">
          <cell r="A108">
            <v>5928</v>
          </cell>
          <cell r="B108" t="str">
            <v>GUINDAUTO HIDRÁULICO, CAPACIDADE MÁXIMA DE CARGA 6200 KG, MOMENTO MÁXI MO DE CARGA 11,7 TM, ALCANCE MÁXIMO HORIZONTAL 9,70 M, INCLUSIVE CAMIN HÃO TOCO PBT 16.000 KG, POTÊNCIA DE 189 CV - CHP DIURNO. AF_06/2014</v>
          </cell>
          <cell r="C108" t="str">
            <v>CHP</v>
          </cell>
          <cell r="D108">
            <v>111.1</v>
          </cell>
        </row>
        <row r="109">
          <cell r="A109">
            <v>5930</v>
          </cell>
          <cell r="B109" t="str">
            <v>GUINDAUTO HIDRÁULICO, CAPACIDADE MÁXIMA DE CARGA 6200 KG, MOMENTO MÁXI MO DE CARGA 11,7 TM, ALCANCE MÁXIMO HORIZONTAL 9,70 M, INCLUSIVE CAMIN HÃO TOCO PBT 16.000 KG, POTÊNCIA DE 189 CV - CHI DIURNO. AF_06/2014</v>
          </cell>
          <cell r="C109" t="str">
            <v>CHI</v>
          </cell>
          <cell r="D109">
            <v>27.94</v>
          </cell>
        </row>
        <row r="110">
          <cell r="A110">
            <v>5932</v>
          </cell>
          <cell r="B110" t="str">
            <v>MOTONIVELADORA POTÊNCIA BÁSICA LÍQUIDA (PRIMEIRA MARCHA) 125 HP, PESO BRUTO 13032 KG, LARGURA DA LÂMINA DE 3,7 M - CHP DIURNO. AF_06/2014</v>
          </cell>
          <cell r="C110" t="str">
            <v>CHP</v>
          </cell>
          <cell r="D110">
            <v>158.03</v>
          </cell>
        </row>
        <row r="111">
          <cell r="A111">
            <v>5934</v>
          </cell>
          <cell r="B111" t="str">
            <v>MOTONIVELADORA POTÊNCIA BÁSICA LÍQUIDA (PRIMEIRA MARCHA) 125 HP, PESO BRUTO 13032 KG, LARGURA DA LÂMINA DE 3,7 M - CHI DIURNO. AF_06/2014</v>
          </cell>
          <cell r="C111" t="str">
            <v>CHI</v>
          </cell>
          <cell r="D111">
            <v>50.13</v>
          </cell>
        </row>
        <row r="112">
          <cell r="A112">
            <v>5940</v>
          </cell>
          <cell r="B112" t="str">
            <v>PÁ CARREGADEIRA SOBRE RODAS, POTÊNCIA LÍQUIDA 128 HP, CAPACIDADE DA CA ÇAMBA 1,7 A 2,8 M3, PESO OPERACIONAL 11632 KG - CHP DIURNO. AF_06/2014</v>
          </cell>
          <cell r="C112" t="str">
            <v>CHP</v>
          </cell>
          <cell r="D112">
            <v>113.09</v>
          </cell>
        </row>
        <row r="113">
          <cell r="A113">
            <v>5942</v>
          </cell>
          <cell r="B113" t="str">
            <v>PÁ CARREGADEIRA SOBRE RODAS, POTÊNCIA LÍQUIDA 128 HP, CAPACIDADE DA CA ÇAMBA 1,7 A 2,8 M3, PESO OPERACIONAL 11632 KG - CHI DIURNO. AF_06/2014</v>
          </cell>
          <cell r="C113" t="str">
            <v>CHI</v>
          </cell>
          <cell r="D113">
            <v>33.049999999999997</v>
          </cell>
        </row>
        <row r="114">
          <cell r="A114">
            <v>5944</v>
          </cell>
          <cell r="B114" t="str">
            <v>PÁ CARREGADEIRA SOBRE RODAS, POTÊNCIA 197 HP, CAPACIDADE DA CAÇAMBA 2, 5 A 3,5 M3, PESO OPERACIONAL 18338 KG - CHP DIURNO. AF_06/2014</v>
          </cell>
          <cell r="C114" t="str">
            <v>CHP</v>
          </cell>
          <cell r="D114">
            <v>170.81</v>
          </cell>
        </row>
        <row r="115">
          <cell r="A115">
            <v>5946</v>
          </cell>
          <cell r="B115" t="str">
            <v>PÁ CARREGADEIRA SOBRE RODAS, POTÊNCIA 197 HP, CAPACIDADE DA CAÇAMBA 2, 5 A 3,5 M3, PESO OPERACIONAL 18338 KG - CHI DIURNO. AF_06/2014</v>
          </cell>
          <cell r="C115" t="str">
            <v>CHI</v>
          </cell>
          <cell r="D115">
            <v>40.25</v>
          </cell>
        </row>
        <row r="116">
          <cell r="A116">
            <v>5948</v>
          </cell>
          <cell r="B116" t="str">
            <v>ROLO COMPACTADOR VIBRATORIO DE UM CILINDRO LISO DE ACO, POTENCIA 80 HP , PESO OPERACIONAL MAXIMO 8,5 T, LARGURA TRABALHO 1,676 M - CHP DIURNO . AF_06/2014</v>
          </cell>
          <cell r="C116" t="str">
            <v>CHP</v>
          </cell>
          <cell r="D116">
            <v>87</v>
          </cell>
        </row>
        <row r="117">
          <cell r="A117">
            <v>5952</v>
          </cell>
          <cell r="B117" t="str">
            <v>MARTELETE OU ROMPEDOR PNEUMÁTICO MANUAL, 28 KG, COM SILENCIADOR - CHI DIURNO. AF_07/2016</v>
          </cell>
          <cell r="C117" t="str">
            <v>CHI</v>
          </cell>
          <cell r="D117">
            <v>10.35</v>
          </cell>
        </row>
        <row r="118">
          <cell r="A118">
            <v>5953</v>
          </cell>
          <cell r="B118" t="str">
            <v>COMPRESSOR DE AR REBOCÁVEL, VAZÃO 189 PCM, PRESSÃO EFETIVA DE TRABALHO 102 PSI, MOTOR DIESEL, POTÊNCIA 63 CV - CHP DIURNO. AF_06/2015</v>
          </cell>
          <cell r="C118" t="str">
            <v>CHP</v>
          </cell>
          <cell r="D118">
            <v>38.659999999999997</v>
          </cell>
        </row>
        <row r="119">
          <cell r="A119">
            <v>5954</v>
          </cell>
          <cell r="B119" t="str">
            <v>COMPRESSOR DE AR REBOCÁVEL, VAZÃO 189 PCM, PRESSÃO EFETIVA DE TRABALHO 102 PSI, MOTOR DIESEL, POTÊNCIA 63 CV - CHI DIURNO. AF_06/2015</v>
          </cell>
          <cell r="C119" t="str">
            <v>CHI</v>
          </cell>
          <cell r="D119">
            <v>2.5299999999999998</v>
          </cell>
        </row>
        <row r="120">
          <cell r="A120">
            <v>5961</v>
          </cell>
          <cell r="B120" t="str">
            <v>CAMINHÃO BASCULANTE 6 M3, PESO BRUTO TOTAL 16.000 KG, CARGA ÚTIL MÁXIM A 13.071 KG, DISTÂNCIA ENTRE EIXOS 4,80 M, POTÊNCIA 230 CV INCLUSIVE C AÇAMBA METÁLICA - CHI DIURNO. AF_06/2014</v>
          </cell>
          <cell r="C120" t="str">
            <v>CHI</v>
          </cell>
          <cell r="D120">
            <v>29.97</v>
          </cell>
        </row>
        <row r="121">
          <cell r="A121">
            <v>5968</v>
          </cell>
          <cell r="B121" t="str">
            <v>IMPERMEABILIZACAO DE SUPERFICIE COM ARGAMASSA DE CIMENTO E AREIA (MEDI A), TRACO 1:3, COM ADITIVO IMPERMEABILIZANTE, E=2CM.</v>
          </cell>
          <cell r="C121" t="str">
            <v>M2</v>
          </cell>
          <cell r="D121">
            <v>31.5</v>
          </cell>
        </row>
        <row r="122">
          <cell r="A122">
            <v>5970</v>
          </cell>
          <cell r="B122" t="str">
            <v>FORMA TABUA PARA CONCRETO EM FUNDACAO, C/ REAPROVEITAMENTO 2X.</v>
          </cell>
          <cell r="C122" t="str">
            <v>M2</v>
          </cell>
          <cell r="D122">
            <v>42.57</v>
          </cell>
        </row>
        <row r="123">
          <cell r="A123">
            <v>5991</v>
          </cell>
          <cell r="B123" t="str">
            <v>BARRA LISA COM ARGAMASSA TRACO 1:4 (CIMENTO E AREIA GROSSA), ESPESSURA 2,0CM, INCLUSO ADITIVO IMPERMEABILIZANTE, PREPARO MECANICO DA ARGAMAS SA</v>
          </cell>
          <cell r="C123" t="str">
            <v>M2</v>
          </cell>
          <cell r="D123">
            <v>33.64</v>
          </cell>
        </row>
        <row r="124">
          <cell r="A124">
            <v>5997</v>
          </cell>
          <cell r="B124" t="str">
            <v>BARRA LISA COM ARGAMASSA TRACO 1:4 (CIMENTO E AREIA GROSSA), ESPESSURA 2,0CM, PREPARO MECANICO DA ARGAMASSA</v>
          </cell>
          <cell r="C124" t="str">
            <v>M2</v>
          </cell>
          <cell r="D124">
            <v>31.65</v>
          </cell>
        </row>
        <row r="125">
          <cell r="A125">
            <v>5998</v>
          </cell>
          <cell r="B125" t="str">
            <v>PASTA DE CIMENTO PORTLAND, ESPESSURA 1MM</v>
          </cell>
          <cell r="C125" t="str">
            <v>M2</v>
          </cell>
          <cell r="D125">
            <v>0.74</v>
          </cell>
        </row>
        <row r="126">
          <cell r="A126">
            <v>6021</v>
          </cell>
          <cell r="B126" t="str">
            <v>VASO SANITARIO SIFONADO LOUÇA BRANCA PADRAO POPULAR, COM CONJUNTO PARA FIXAÇAO PARA VASO SANITÁRIO COM PARAFUSO, ARRUELA E BUCHA - FORNECIME NTO E INSTALACAO</v>
          </cell>
          <cell r="C126" t="str">
            <v>UN</v>
          </cell>
          <cell r="D126">
            <v>203.73</v>
          </cell>
        </row>
        <row r="127">
          <cell r="A127">
            <v>6022</v>
          </cell>
          <cell r="B127" t="str">
            <v>ARGAMASSA TRACO 1:2  (CAL E AREIA FINA PENEIRADA), PREPARO MANUAL</v>
          </cell>
          <cell r="C127" t="str">
            <v>M3</v>
          </cell>
          <cell r="D127">
            <v>470.69</v>
          </cell>
        </row>
        <row r="128">
          <cell r="A128">
            <v>6067</v>
          </cell>
          <cell r="B128" t="str">
            <v>PINTURA ESMALTE BRILHANTE (2 DEMAOS) SOBRE SUPERFICIE METALICA, INCLUS IVE PROTECAO COM ZARCAO (1 DEMAO)</v>
          </cell>
          <cell r="C128" t="str">
            <v>M2</v>
          </cell>
          <cell r="D128">
            <v>28.81</v>
          </cell>
        </row>
        <row r="129">
          <cell r="A129">
            <v>6081</v>
          </cell>
          <cell r="B129" t="str">
            <v>PINTURA VERNIZ POLIURETANO BRILHANTE EM MADEIRA, TRES DEMAOS</v>
          </cell>
          <cell r="C129" t="str">
            <v>M2</v>
          </cell>
          <cell r="D129">
            <v>15.8</v>
          </cell>
        </row>
        <row r="130">
          <cell r="A130">
            <v>6082</v>
          </cell>
          <cell r="B130" t="str">
            <v>PINTURA EM VERNIZ SINTETICO BRILHANTE EM MADEIRA, TRES DEMAOS</v>
          </cell>
          <cell r="C130" t="str">
            <v>M2</v>
          </cell>
          <cell r="D130">
            <v>12.57</v>
          </cell>
        </row>
        <row r="131">
          <cell r="A131">
            <v>6087</v>
          </cell>
          <cell r="B131" t="str">
            <v>TAMPA EM CONCRETO ARMADO 60X60X5CM P/CX INSPECAO/FOSSA SEPTICA</v>
          </cell>
          <cell r="C131" t="str">
            <v>UN</v>
          </cell>
          <cell r="D131">
            <v>19.399999999999999</v>
          </cell>
        </row>
        <row r="132">
          <cell r="A132">
            <v>6110</v>
          </cell>
          <cell r="B132" t="str">
            <v>ALVENARIA DE EMBASAMENTO EM TIJOLOS CERAMICOS MACICOS 5X10X20CM, ASSEN TADO  COM ARGAMASSA TRACO 1:2:8 (CIMENTO, CAL E AREIA)</v>
          </cell>
          <cell r="C132" t="str">
            <v>M3</v>
          </cell>
          <cell r="D132">
            <v>528.79</v>
          </cell>
        </row>
        <row r="133">
          <cell r="A133">
            <v>6122</v>
          </cell>
          <cell r="B133" t="str">
            <v>EMBASAMENTO C/PEDRA ARGAMASSADA UTILIZANDO ARG.CIM/AREIA 1:4</v>
          </cell>
          <cell r="C133" t="str">
            <v>M3</v>
          </cell>
          <cell r="D133">
            <v>310.68</v>
          </cell>
        </row>
        <row r="134">
          <cell r="A134">
            <v>6130</v>
          </cell>
          <cell r="B134" t="str">
            <v>IMPERMEABILIZACAO DE SUPERFICIE COM ARGAMASSA DE CIMENTO E AREIA (GROS SA), TRACO 1:4, COM ADITIVO IMPERMEABILIZANTE, E=2,5CM</v>
          </cell>
          <cell r="C134" t="str">
            <v>M2</v>
          </cell>
          <cell r="D134">
            <v>17.7</v>
          </cell>
        </row>
        <row r="135">
          <cell r="A135">
            <v>6171</v>
          </cell>
          <cell r="B135" t="str">
            <v>TAMPA DE CONCRETO ARMADO 60X60X5CM PARA CAIXA</v>
          </cell>
          <cell r="C135" t="str">
            <v>UN</v>
          </cell>
          <cell r="D135">
            <v>19.440000000000001</v>
          </cell>
        </row>
        <row r="136">
          <cell r="A136">
            <v>6178</v>
          </cell>
          <cell r="B136" t="str">
            <v>CAMINHAO BASCULANTE,TOCO 5,0 M3 - 170HP -11,24T (VU=5ANOS)  -CUSTOS C/ MATERIAL NA OPERACAO.</v>
          </cell>
          <cell r="C136" t="str">
            <v>H</v>
          </cell>
          <cell r="D136">
            <v>79.48</v>
          </cell>
        </row>
        <row r="137">
          <cell r="A137">
            <v>6225</v>
          </cell>
          <cell r="B137" t="str">
            <v>IMPERMEABILIZACAO DE CALHAS/LAJES DESCOBERTAS, COM EMULSAO ASFALTICA C OM ELASTOMEROS, 3 DEMAOS</v>
          </cell>
          <cell r="C137" t="str">
            <v>M2</v>
          </cell>
          <cell r="D137">
            <v>33.049999999999997</v>
          </cell>
        </row>
        <row r="138">
          <cell r="A138">
            <v>6259</v>
          </cell>
          <cell r="B138" t="str">
            <v>CAMINHÃO PIPA 6.000 L, PESO BRUTO TOTAL 13.000 KG, DISTÂNCIA ENTRE EIX OS 4,80 M, POTÊNCIA 189 CV INCLUSIVE TANQUE DE AÇO PARA TRANSPORTE DE ÁGUA, CAPACIDADE 6 M3 - CHP DIURNO. AF_06/2014</v>
          </cell>
          <cell r="C138" t="str">
            <v>CHP</v>
          </cell>
          <cell r="D138">
            <v>109.77</v>
          </cell>
        </row>
        <row r="139">
          <cell r="A139">
            <v>6260</v>
          </cell>
          <cell r="B139" t="str">
            <v>CAMINHÃO PIPA 6.000 L, PESO BRUTO TOTAL 13.000 KG, DISTÂNCIA ENTRE EIX OS 4,80 M, POTÊNCIA 189 CV INCLUSIVE TANQUE DE AÇO PARA TRANSPORTE DE ÁGUA, CAPACIDADE 6 M3 - CHI DIURNO. AF_06/2014</v>
          </cell>
          <cell r="C139" t="str">
            <v>CHI</v>
          </cell>
          <cell r="D139">
            <v>26.8</v>
          </cell>
        </row>
        <row r="140">
          <cell r="A140">
            <v>6391</v>
          </cell>
          <cell r="B140" t="str">
            <v>SOLDA TOPO DESCENDENTE CHANFRADA ESPESSURA=1/4" CHAPA/PERFIL/TUBO ACO COM CONVERSOR DIESEL.</v>
          </cell>
          <cell r="C140" t="str">
            <v>M</v>
          </cell>
          <cell r="D140">
            <v>107.72</v>
          </cell>
        </row>
        <row r="141">
          <cell r="A141">
            <v>6454</v>
          </cell>
          <cell r="B141" t="str">
            <v>FORNECIMENTO E LANCAMENTO DE PEDRA DE MAO</v>
          </cell>
          <cell r="C141" t="str">
            <v>M3</v>
          </cell>
          <cell r="D141">
            <v>134.22999999999999</v>
          </cell>
        </row>
        <row r="142">
          <cell r="A142">
            <v>6514</v>
          </cell>
          <cell r="B142" t="str">
            <v>FORNECIMENTO E LANCAMENTO DE BRITA N. 4</v>
          </cell>
          <cell r="C142" t="str">
            <v>M3</v>
          </cell>
          <cell r="D142">
            <v>83.16</v>
          </cell>
        </row>
        <row r="143">
          <cell r="A143">
            <v>6541</v>
          </cell>
          <cell r="B143" t="str">
            <v>TRATOR DE ESTEIRAS - D6 - CUSTOS C/ MAT. NA OPERACAO</v>
          </cell>
          <cell r="C143" t="str">
            <v>H</v>
          </cell>
          <cell r="D143">
            <v>83.66</v>
          </cell>
        </row>
        <row r="144">
          <cell r="A144">
            <v>6879</v>
          </cell>
          <cell r="B144" t="str">
            <v>ROLO COMPACTADOR DE PNEUS ESTÁTICO, PRESSÃO VARIÁVEL, POTÊNCIA 111 HP, PESO SEM/COM LASTRO 9,5 / 26 T, LARGURA DE TRABALHO 1,90 M - CHP DIUR NO. AF_07/2014</v>
          </cell>
          <cell r="C144" t="str">
            <v>CHP</v>
          </cell>
          <cell r="D144">
            <v>110.17</v>
          </cell>
        </row>
        <row r="145">
          <cell r="A145">
            <v>6880</v>
          </cell>
          <cell r="B145" t="str">
            <v>ROLO COMPACTADOR DE PNEUS ESTÁTICO, PRESSÃO VARIÁVEL, POTÊNCIA 111 HP, PESO SEM/COM LASTRO 9,5 / 26 T, LARGURA DE TRABALHO 1,90 M - CHI DIUR NO. AF_07/2014</v>
          </cell>
          <cell r="C145" t="str">
            <v>CHI</v>
          </cell>
          <cell r="D145">
            <v>36.33</v>
          </cell>
        </row>
        <row r="146">
          <cell r="A146">
            <v>7011</v>
          </cell>
          <cell r="B146" t="str">
            <v>ESCAVACAO E ACERTO MANUAL NA FAIXA DE 0,45M DE LARGURA P/ EXECUCAO DE MEIO-FIO E SARJETA CONJUGADOS</v>
          </cell>
          <cell r="C146" t="str">
            <v>M</v>
          </cell>
          <cell r="D146">
            <v>4.57</v>
          </cell>
        </row>
        <row r="147">
          <cell r="A147">
            <v>7030</v>
          </cell>
          <cell r="B147" t="str">
            <v>TANQUE DE ASFALTO ESTACIONÁRIO COM SERPENTINA, CAPACIDADE 30.000 L - C HP DIURNO. AF_06/2014</v>
          </cell>
          <cell r="C147" t="str">
            <v>CHP</v>
          </cell>
          <cell r="D147">
            <v>146.44999999999999</v>
          </cell>
        </row>
        <row r="148">
          <cell r="A148">
            <v>7031</v>
          </cell>
          <cell r="B148" t="str">
            <v>TANQUE DE ASFALTO ESTACIONÁRIO COM SERPENTINA, CAPACIDADE 30.000 L - C HI DIURNO. AF_06/2014</v>
          </cell>
          <cell r="C148" t="str">
            <v>CHI</v>
          </cell>
          <cell r="D148">
            <v>2.71</v>
          </cell>
        </row>
        <row r="149">
          <cell r="A149">
            <v>7032</v>
          </cell>
          <cell r="B149" t="str">
            <v>TANQUE DE ASFALTO ESTACIONÁRIO COM SERPENTINA, CAPACIDADE 30.000 L - D EPRECIAÇÃO. AF_06/2014</v>
          </cell>
          <cell r="C149" t="str">
            <v>H</v>
          </cell>
          <cell r="D149">
            <v>2.08</v>
          </cell>
        </row>
        <row r="150">
          <cell r="A150">
            <v>7033</v>
          </cell>
          <cell r="B150" t="str">
            <v>TANQUE DE ASFALTO ESTACIONÁRIO COM SERPENTINA, CAPACIDADE 30.000 L - J UROS. AF_06/2014</v>
          </cell>
          <cell r="C150" t="str">
            <v>H</v>
          </cell>
          <cell r="D150">
            <v>0.62</v>
          </cell>
        </row>
        <row r="151">
          <cell r="A151">
            <v>7034</v>
          </cell>
          <cell r="B151" t="str">
            <v>TANQUE DE ASFALTO ESTACIONÁRIO COM SERPENTINA, CAPACIDADE 30.000 L - M ANUTENÇÃO. AF_06/2014</v>
          </cell>
          <cell r="C151" t="str">
            <v>H</v>
          </cell>
          <cell r="D151">
            <v>1.44</v>
          </cell>
        </row>
        <row r="152">
          <cell r="A152">
            <v>7035</v>
          </cell>
          <cell r="B152" t="str">
            <v>TANQUE DE ASFALTO ESTACIONÁRIO COM SERPENTINA, CAPACIDADE 30.000 L - M ATERIAIS NA OPERAÇÃO. AF_06/2014</v>
          </cell>
          <cell r="C152" t="str">
            <v>H</v>
          </cell>
          <cell r="D152">
            <v>142.29</v>
          </cell>
        </row>
        <row r="153">
          <cell r="A153">
            <v>7038</v>
          </cell>
          <cell r="B153" t="str">
            <v>ROLO COMPACTADOR DE PNEUS ESTÁTICO, PRESSÃO VARIÁVEL, POTÊNCIA 111 HP, PESO SEM/COM LASTRO 9,5 / 26 T, LARGURA DE TRABALHO 1,90 M - DEPRECIA ÇÃO. AF_07/2014</v>
          </cell>
          <cell r="C153" t="str">
            <v>H</v>
          </cell>
          <cell r="D153">
            <v>18.309999999999999</v>
          </cell>
        </row>
        <row r="154">
          <cell r="A154">
            <v>7039</v>
          </cell>
          <cell r="B154" t="str">
            <v>ROLO COMPACTADOR DE PNEUS ESTÁTICO, PRESSÃO VARIÁVEL, POTÊNCIA 111 HP, PESO SEM/COM LASTRO 9,5 / 26 T, LARGURA DE TRABALHO 1,90 M - JUROS. A F_07/2014</v>
          </cell>
          <cell r="C154" t="str">
            <v>H</v>
          </cell>
          <cell r="D154">
            <v>5.03</v>
          </cell>
        </row>
        <row r="155">
          <cell r="A155">
            <v>7040</v>
          </cell>
          <cell r="B155" t="str">
            <v>ROLO COMPACTADOR DE PNEUS ESTÁTICO, PRESSÃO VARIÁVEL, POTÊNCIA 111 HP, PESO SEM/COM LASTRO 9,5 / 26 T, LARGURA DE TRABALHO 1,90 M - MANUTENÇ ÃO. AF_07/2014</v>
          </cell>
          <cell r="C155" t="str">
            <v>H</v>
          </cell>
          <cell r="D155">
            <v>18.850000000000001</v>
          </cell>
        </row>
        <row r="156">
          <cell r="A156">
            <v>7042</v>
          </cell>
          <cell r="B156" t="str">
            <v>MOTOBOMBA TRASH (PARA ÁGUA SUJA) AUTO ESCORVANTE, MOTOR GASOLINA DE 6, 41 HP, DIÂMETROS DE SUCÇÃO X RECALQUE: 3" X 3", HM/Q = 10 MCA / 60 M3/ H A 23 MCA / 0 M3/H - CHP DIURNO. AF_10/2014</v>
          </cell>
          <cell r="C156" t="str">
            <v>CHP</v>
          </cell>
          <cell r="D156">
            <v>5.65</v>
          </cell>
        </row>
        <row r="157">
          <cell r="A157">
            <v>7043</v>
          </cell>
          <cell r="B157" t="str">
            <v>MOTOBOMBA TRASH (PARA ÁGUA SUJA) AUTO ESCORVANTE, MOTOR GASOLINA DE 6, 41 HP, DIÂMETROS DE SUCÇÃO X RECALQUE: 3" X 3", HM/Q = 10 MCA / 60 M3/ H A 23 MCA / 0 M3/H - CHI DIURNO. AF_10/2014</v>
          </cell>
          <cell r="C157" t="str">
            <v>CHI</v>
          </cell>
          <cell r="D157">
            <v>0.22</v>
          </cell>
        </row>
        <row r="158">
          <cell r="A158">
            <v>7044</v>
          </cell>
          <cell r="B158" t="str">
            <v>MOTOBOMBA TRASH (PARA ÁGUA SUJA) AUTO ESCORVANTE, MOTOR GASOLINA DE 6, 41 HP, DIÂMETROS DE SUCÇÃO X RECALQUE: 3" X 3", HM/Q = 10 MCA / 60 M3/ H A 23 MCA / 0 M3/H - DEPRECIAÇÃO. AF_10/2014</v>
          </cell>
          <cell r="C158" t="str">
            <v>H</v>
          </cell>
          <cell r="D158">
            <v>0.17</v>
          </cell>
        </row>
        <row r="159">
          <cell r="A159">
            <v>7045</v>
          </cell>
          <cell r="B159" t="str">
            <v>MOTOBOMBA TRASH (PARA ÁGUA SUJA) AUTO ESCORVANTE, MOTOR GASOLINA DE 6, 41 HP, DIÂMETROS DE SUCÇÃO X RECALQUE: 3" X 3", HM/Q = 10 MCA / 60 M3/ H A 23 MCA / 0 M3/H - JUROS. AF_10/2014</v>
          </cell>
          <cell r="C159" t="str">
            <v>H</v>
          </cell>
          <cell r="D159">
            <v>0.04</v>
          </cell>
        </row>
        <row r="160">
          <cell r="A160">
            <v>7046</v>
          </cell>
          <cell r="B160" t="str">
            <v>MOTOBOMBA TRASH (PARA ÁGUA SUJA) AUTO ESCORVANTE, MOTOR GASOLINA DE 6, 41 HP, DIÂMETROS DE SUCÇÃO X RECALQUE: 3" X 3", HM/Q = 10 MCA / 60 M3/ H A 23 MCA / 0 M3/H - MANUTENÇÃO. AF_10/2014</v>
          </cell>
          <cell r="C160" t="str">
            <v>H</v>
          </cell>
          <cell r="D160">
            <v>0.11</v>
          </cell>
        </row>
        <row r="161">
          <cell r="A161">
            <v>7047</v>
          </cell>
          <cell r="B161" t="str">
            <v>MOTOBOMBA TRASH (PARA ÁGUA SUJA) AUTO ESCORVANTE, MOTOR GASOLINA DE 6, 41 HP, DIÂMETROS DE SUCÇÃO X RECALQUE: 3" X 3", HM/Q = 10 MCA / 60 M3/ H A 23 MCA / 0 M3/H - MATERIAIS NA OPERAÇÃO. AF_10/2014</v>
          </cell>
          <cell r="C161" t="str">
            <v>H</v>
          </cell>
          <cell r="D161">
            <v>5.31</v>
          </cell>
        </row>
        <row r="162">
          <cell r="A162">
            <v>7049</v>
          </cell>
          <cell r="B162" t="str">
            <v>ROLO COMPACTADOR PE DE CARNEIRO VIBRATORIO, POTENCIA 125 HP, PESO OPER ACIONAL SEM/COM LASTRO 11,95 / 13,30 T, IMPACTO DINAMICO 38,5 / 22,5 T , LARGURA DE TRABALHO 2,15 M - CHP DIURNO. AF_06/2014</v>
          </cell>
          <cell r="C162" t="str">
            <v>CHP</v>
          </cell>
          <cell r="D162">
            <v>120.64</v>
          </cell>
        </row>
        <row r="163">
          <cell r="A163">
            <v>7050</v>
          </cell>
          <cell r="B163" t="str">
            <v>ROLO COMPACTADOR PE DE CARNEIRO VIBRATORIO, POTENCIA 125 HP, PESO OPER ACIONAL SEM/COM LASTRO 11,95 / 13,30 T, IMPACTO DINAMICO 38,5 / 22,5 T , LARGURA DE TRABALHO 2,15 M - CHI DIURNO. AF_06/2014</v>
          </cell>
          <cell r="C163" t="str">
            <v>CHI</v>
          </cell>
          <cell r="D163">
            <v>37.04</v>
          </cell>
        </row>
        <row r="164">
          <cell r="A164">
            <v>7051</v>
          </cell>
          <cell r="B164" t="str">
            <v>ROLO COMPACTADOR PE DE CARNEIRO VIBRATORIO, POTENCIA 125 HP, PESO OPER ACIONAL SEM/COM LASTRO 11,95 / 13,30 T, IMPACTO DINAMICO 38,5 / 22,5 T , LARGURA DE TRABALHO 2,15 M - DEPRECIAÇÃO. AF_06/2014</v>
          </cell>
          <cell r="C164" t="str">
            <v>H</v>
          </cell>
          <cell r="D164">
            <v>19.510000000000002</v>
          </cell>
        </row>
        <row r="165">
          <cell r="A165">
            <v>7052</v>
          </cell>
          <cell r="B165" t="str">
            <v>ROLO COMPACTADOR PE DE CARNEIRO VIBRATORIO, POTENCIA 125 HP, PESO OPER ACIONAL SEM/COM LASTRO 11,95 / 13,30 T, IMPACTO DINAMICO 38,5 / 22,5 T , LARGURA DE TRABALHO 2,15 M - JUROS. AF_06/2014</v>
          </cell>
          <cell r="C165" t="str">
            <v>H</v>
          </cell>
          <cell r="D165">
            <v>4.55</v>
          </cell>
        </row>
        <row r="166">
          <cell r="A166">
            <v>7053</v>
          </cell>
          <cell r="B166" t="str">
            <v>ROLO COMPACTADOR PE DE CARNEIRO VIBRATORIO, POTENCIA 125 HP, PESO OPER ACIONAL SEM/COM LASTRO 11,95 / 13,30 T, IMPACTO DINAMICO 38,5 / 22,5 T , LARGURA DE TRABALHO 2,15 M - MANUTENÇÃO. AF_06/2014</v>
          </cell>
          <cell r="C166" t="str">
            <v>H</v>
          </cell>
          <cell r="D166">
            <v>21.67</v>
          </cell>
        </row>
        <row r="167">
          <cell r="A167">
            <v>7054</v>
          </cell>
          <cell r="B167" t="str">
            <v>ROLO COMPACTADOR PE DE CARNEIRO VIBRATORIO, POTENCIA 125 HP, PESO OPER ACIONAL SEM/COM LASTRO 11,95 / 13,30 T, IMPACTO DINAMICO 38,5 / 22,5 T , LARGURA DE TRABALHO 2,15 M - MATERIAIS NA OPERAÇÃO. AF_06/2014</v>
          </cell>
          <cell r="C167" t="str">
            <v>H</v>
          </cell>
          <cell r="D167">
            <v>61.91</v>
          </cell>
        </row>
        <row r="168">
          <cell r="A168">
            <v>7058</v>
          </cell>
          <cell r="B168" t="str">
            <v>CAMINHÃO BASCULANTE 6 M3 TOCO, PESO BRUTO TOTAL 16.000 KG, CARGA ÚTIL MÁXIMA 11.130 KG, DISTÂNCIA ENTRE EIXOS 5,36 M, POTÊNCIA 185 CV, INCLU SIVE CAÇAMBA METÁLICA - DEPRECIAÇÃO. AF_06/2014</v>
          </cell>
          <cell r="C168" t="str">
            <v>H</v>
          </cell>
          <cell r="D168">
            <v>13</v>
          </cell>
        </row>
        <row r="169">
          <cell r="A169">
            <v>7059</v>
          </cell>
          <cell r="B169" t="str">
            <v>CAMINHÃO BASCULANTE 6 M3 TOCO, PESO BRUTO TOTAL 16.000 KG, CARGA ÚTIL MÁXIMA 11.130 KG, DISTÂNCIA ENTRE EIXOS 5,36 M, POTÊNCIA 185 CV, INCLU SIVE CAÇAMBA METÁLICA - JUROS. AF_06/2014</v>
          </cell>
          <cell r="C169" t="str">
            <v>H</v>
          </cell>
          <cell r="D169">
            <v>3.07</v>
          </cell>
        </row>
        <row r="170">
          <cell r="A170">
            <v>7060</v>
          </cell>
          <cell r="B170" t="str">
            <v>CAMINHÃO BASCULANTE 6 M3 TOCO, PESO BRUTO TOTAL 16.000 KG, CARGA ÚTIL MÁXIMA 11.130 KG, DISTÂNCIA ENTRE EIXOS 5,36 M, POTÊNCIA 185 CV, INCLU SIVE CAÇAMBA METÁLICA - MANUTENÇÃO. AF_06/2014</v>
          </cell>
          <cell r="C170" t="str">
            <v>H</v>
          </cell>
          <cell r="D170">
            <v>18.27</v>
          </cell>
        </row>
        <row r="171">
          <cell r="A171">
            <v>7061</v>
          </cell>
          <cell r="B171" t="str">
            <v>CAMINHÃO BASCULANTE 6 M3 TOCO, PESO BRUTO TOTAL 16.000 KG, CARGA ÚTIL MÁXIMA 11.130 KG, DISTÂNCIA ENTRE EIXOS 5,36 M, POTÊNCIA 185 CV, INCLU SIVE CAÇAMBA METÁLICA - MATERIAIS NA OPERAÇÃO. AF_06/2014</v>
          </cell>
          <cell r="C171" t="str">
            <v>H</v>
          </cell>
          <cell r="D171">
            <v>67.790000000000006</v>
          </cell>
        </row>
        <row r="172">
          <cell r="A172">
            <v>7063</v>
          </cell>
          <cell r="B172" t="str">
            <v>TRATOR DE PNEUS, POTÊNCIA 122 CV, TRAÇÃO 4X4, PESO COM LASTRO DE 4.510 KG - DEPRECIAÇÃO. AF_06/2014</v>
          </cell>
          <cell r="C172" t="str">
            <v>H</v>
          </cell>
          <cell r="D172">
            <v>6.73</v>
          </cell>
        </row>
        <row r="173">
          <cell r="A173">
            <v>7064</v>
          </cell>
          <cell r="B173" t="str">
            <v>TRATOR DE PNEUS, POTÊNCIA 122 CV, TRAÇÃO 4X4, PESO COM LASTRO DE 4.510 KG - JUROS. AF_06/2014</v>
          </cell>
          <cell r="C173" t="str">
            <v>H</v>
          </cell>
          <cell r="D173">
            <v>2.27</v>
          </cell>
        </row>
        <row r="174">
          <cell r="A174">
            <v>7065</v>
          </cell>
          <cell r="B174" t="str">
            <v>TRATOR DE PNEUS, POTÊNCIA 122 CV, TRAÇÃO 4X4, PESO COM LASTRO DE 4.510 KG - MANUTENÇÃO. AF_06/2014</v>
          </cell>
          <cell r="C174" t="str">
            <v>H</v>
          </cell>
          <cell r="D174">
            <v>7.37</v>
          </cell>
        </row>
        <row r="175">
          <cell r="A175">
            <v>7066</v>
          </cell>
          <cell r="B175" t="str">
            <v>TRATOR DE PNEUS, POTÊNCIA 122 CV, TRAÇÃO 4X4, PESO COM LASTRO DE 4.510 KG - MATERIAIS NA OPERAÇÃO. AF_06/2014</v>
          </cell>
          <cell r="C175" t="str">
            <v>H</v>
          </cell>
          <cell r="D175">
            <v>59.62</v>
          </cell>
        </row>
        <row r="176">
          <cell r="A176">
            <v>7100</v>
          </cell>
          <cell r="B176" t="str">
            <v>LAMINADO MELAMINICO TEXTURIZADO, ESPESSURA 0,8 MM, PARA REVESTIMENTO D E CHAPA COMPENSADA DE MADEIRA, FIXADA COM COLA</v>
          </cell>
          <cell r="C176" t="str">
            <v>M2</v>
          </cell>
          <cell r="D176">
            <v>45.76</v>
          </cell>
        </row>
        <row r="177">
          <cell r="A177">
            <v>7101</v>
          </cell>
          <cell r="B177" t="str">
            <v>LAMINADO MELAMINICO LISO E FOSCO, PARA REVESTIMENTO DE CHAPA COMPENSAD A DE MADEIRA, ESPESSURA 0,8 MM, FIXADO COM COLA</v>
          </cell>
          <cell r="C177" t="str">
            <v>M2</v>
          </cell>
          <cell r="D177">
            <v>46.64</v>
          </cell>
        </row>
        <row r="178">
          <cell r="A178">
            <v>8260</v>
          </cell>
          <cell r="B178" t="str">
            <v>INSTALACAO PARA-RAIOS P/RESERVATORIO</v>
          </cell>
          <cell r="C178" t="str">
            <v>UN</v>
          </cell>
          <cell r="D178">
            <v>2308.5300000000002</v>
          </cell>
        </row>
        <row r="179">
          <cell r="A179">
            <v>9535</v>
          </cell>
          <cell r="B179" t="str">
            <v>CHUVEIRO ELETRICO COMUM CORPO PLASTICO TIPO DUCHA, FORNECIMENTO E INST ALACAO</v>
          </cell>
          <cell r="C179" t="str">
            <v>UN</v>
          </cell>
          <cell r="D179">
            <v>56.07</v>
          </cell>
        </row>
        <row r="180">
          <cell r="A180">
            <v>9536</v>
          </cell>
          <cell r="B180" t="str">
            <v>FORRO DE MADEIRA PARA BEIRAL, TABUAS DE 10X1CM COM FRISO MACHO/FEMEA, INCLUSA MEIA-CANA E TESTEIRA COM ALTURA DE 15CM</v>
          </cell>
          <cell r="C180" t="str">
            <v>M2</v>
          </cell>
          <cell r="D180">
            <v>98.27</v>
          </cell>
        </row>
        <row r="181">
          <cell r="A181">
            <v>9537</v>
          </cell>
          <cell r="B181" t="str">
            <v>LIMPEZA FINAL DA OBRA</v>
          </cell>
          <cell r="C181" t="str">
            <v>M2</v>
          </cell>
          <cell r="D181">
            <v>1.94</v>
          </cell>
        </row>
        <row r="182">
          <cell r="A182">
            <v>9540</v>
          </cell>
          <cell r="B182" t="str">
            <v>ENTRADA DE ENERGIA ELÉTRICA AÉREA MONOFÁSICA 50A COM POSTE DE CONCRETO , INCLUSIVE CABEAMENTO, CAIXA DE PROTEÇÃO PARA MEDIDOR E ATERRAMENTO.</v>
          </cell>
          <cell r="C182" t="str">
            <v>UN</v>
          </cell>
          <cell r="D182">
            <v>891.4</v>
          </cell>
        </row>
        <row r="183">
          <cell r="A183">
            <v>9875</v>
          </cell>
          <cell r="B183" t="str">
            <v>COBOGO CERAMICO (ELEMENTO VAZADO), 9X20X20CM, ASSENTADO COM ARGAMASSA TRACO 1:4 DE CIMENTO E AREIA</v>
          </cell>
          <cell r="C183" t="str">
            <v>M2</v>
          </cell>
          <cell r="D183">
            <v>111.53</v>
          </cell>
        </row>
        <row r="184">
          <cell r="A184">
            <v>40675</v>
          </cell>
          <cell r="B184" t="str">
            <v>ASSENTAMENTO DE PEITORIL COM ARGAMASSA DE CIMENTO COLANTE</v>
          </cell>
          <cell r="C184" t="str">
            <v>M</v>
          </cell>
          <cell r="D184">
            <v>3.33</v>
          </cell>
        </row>
        <row r="185">
          <cell r="A185">
            <v>40678</v>
          </cell>
          <cell r="B185" t="str">
            <v>PORTA EM FERRO QUADRICULADO PARA ABRIGO DE MEDIDORES E BOTIJOES, DE AB RIR, COM GUARNICOES</v>
          </cell>
          <cell r="C185" t="str">
            <v>M2</v>
          </cell>
          <cell r="D185">
            <v>255.81</v>
          </cell>
        </row>
        <row r="186">
          <cell r="A186">
            <v>40729</v>
          </cell>
          <cell r="B186" t="str">
            <v>VALVULA DESCARGA 1.1/2" COM REGISTRO, ACABAMENTO EM METAL CROMADO - FO RNECIMENTO E INSTALACAO</v>
          </cell>
          <cell r="C186" t="str">
            <v>UN</v>
          </cell>
          <cell r="D186">
            <v>150.33000000000001</v>
          </cell>
        </row>
        <row r="187">
          <cell r="A187">
            <v>40780</v>
          </cell>
          <cell r="B187" t="str">
            <v>REGULARIZAÇÃO DE SUPERFICIE DE CONCRETO APARENTE</v>
          </cell>
          <cell r="C187" t="str">
            <v>M2</v>
          </cell>
          <cell r="D187">
            <v>7.51</v>
          </cell>
        </row>
        <row r="188">
          <cell r="A188">
            <v>40841</v>
          </cell>
          <cell r="B188" t="str">
            <v>ABRACADEIRA P/POCOS PROFUNDOS</v>
          </cell>
          <cell r="C188" t="str">
            <v>UN</v>
          </cell>
          <cell r="D188">
            <v>90.96</v>
          </cell>
        </row>
        <row r="189">
          <cell r="A189">
            <v>40904</v>
          </cell>
          <cell r="B189" t="str">
            <v>RODAPE EM ARDOSIA ALTURA 8CM ASSENTADO COM ARGAMASSA TRACO 1:2:8 (CIME NTO, CAL E AREIA) REJUNTE EM CIMENTO BRANCO</v>
          </cell>
          <cell r="C189" t="str">
            <v>ML</v>
          </cell>
          <cell r="D189">
            <v>30.35</v>
          </cell>
        </row>
        <row r="190">
          <cell r="A190">
            <v>40905</v>
          </cell>
          <cell r="B190" t="str">
            <v>VERNIZ SINTETICO EM MADEIRA, DUAS DEMAOS</v>
          </cell>
          <cell r="C190" t="str">
            <v>M2</v>
          </cell>
          <cell r="D190">
            <v>15.74</v>
          </cell>
        </row>
        <row r="191">
          <cell r="A191">
            <v>41595</v>
          </cell>
          <cell r="B191" t="str">
            <v>PINTURA ACRILICA DE FAIXAS DE DEMARCACAO EM QUADRA POLIESPORTIVA, 5 CM DE LARGURA</v>
          </cell>
          <cell r="C191" t="str">
            <v>M</v>
          </cell>
          <cell r="D191">
            <v>8.5</v>
          </cell>
        </row>
        <row r="192">
          <cell r="A192">
            <v>41598</v>
          </cell>
          <cell r="B192" t="str">
            <v>ENTRADA PROVISORIA DE ENERGIA ELETRICA AEREA TRIFASICA 40A EM POSTE MA DEIRA</v>
          </cell>
          <cell r="C192" t="str">
            <v>UN</v>
          </cell>
          <cell r="D192">
            <v>884.28</v>
          </cell>
        </row>
        <row r="193">
          <cell r="A193">
            <v>41721</v>
          </cell>
          <cell r="B193" t="str">
            <v>COMPACTACAO MECANICA A 95% DO PROCTOR NORMAL - PAVIMENTACAO URBANA</v>
          </cell>
          <cell r="C193" t="str">
            <v>M3</v>
          </cell>
          <cell r="D193">
            <v>2.58</v>
          </cell>
        </row>
        <row r="194">
          <cell r="A194">
            <v>41722</v>
          </cell>
          <cell r="B194" t="str">
            <v>COMPACTACAO MECANICA A 100% DO PROCTOR NORMAL - PAVIMENTACAO URBANA</v>
          </cell>
          <cell r="C194" t="str">
            <v>M3</v>
          </cell>
          <cell r="D194">
            <v>3.81</v>
          </cell>
        </row>
        <row r="195">
          <cell r="A195">
            <v>41879</v>
          </cell>
          <cell r="B195" t="str">
            <v>CONFORMACAO GEOMETRICA DE PLATAFORMA PARA EXECUCAO DE REVESTIMENTO PRI MARIO EM RODOVIAS VICINAIS</v>
          </cell>
          <cell r="C195" t="str">
            <v>M2</v>
          </cell>
          <cell r="D195">
            <v>0.12</v>
          </cell>
        </row>
        <row r="196">
          <cell r="A196">
            <v>53786</v>
          </cell>
          <cell r="B196" t="str">
            <v>RETROESCAVADEIRA SOBRE RODAS COM CARREGADEIRA, TRAÇÃO 4X4, POTÊNCIA LÍ Q. 88 HP, CAÇAMBA CARREG. CAP. MÍN. 1 M3, CAÇAMBA RETRO CAP. 0,26 M3, PESO OPERACIONAL MÍN. 6.674 KG, PROFUNDIDADE ESCAVAÇÃO MÁX. 4,37 M - M ATERIAIS NA OPERAÇÃO. AF_06/2014</v>
          </cell>
          <cell r="C196" t="str">
            <v>H</v>
          </cell>
          <cell r="D196">
            <v>45.58</v>
          </cell>
        </row>
        <row r="197">
          <cell r="A197">
            <v>53788</v>
          </cell>
          <cell r="B197" t="str">
            <v>ROLO COMPACTADOR VIBRATÓRIO DE UM CILINDRO AÇO LISO, POTÊNCIA 80 HP, P ESO OPERACIONAL MÁXIMO 8,1 T, IMPACTO DINÂMICO 16,15 / 9,5 T, LARGURA DE TRABALHO 1,68 M - MATERIAIS NA OPERAÇÃO. AF_06/2014</v>
          </cell>
          <cell r="C197" t="str">
            <v>H</v>
          </cell>
          <cell r="D197">
            <v>39.64</v>
          </cell>
        </row>
        <row r="198">
          <cell r="A198">
            <v>53792</v>
          </cell>
          <cell r="B198" t="str">
            <v>CAMINHÃO BASCULANTE 6 M3, PESO BRUTO TOTAL 16.000 KG, CARGA ÚTIL MÁXIM A 13.071 KG, DISTÂNCIA ENTRE EIXOS 4,80 M, POTÊNCIA 230 CV INCLUSIVE C AÇAMBA METÁLICA - MATERIAIS NA OPERAÇÃO. AF_06/2014</v>
          </cell>
          <cell r="C198" t="str">
            <v>H</v>
          </cell>
          <cell r="D198">
            <v>84.29</v>
          </cell>
        </row>
        <row r="199">
          <cell r="A199">
            <v>53794</v>
          </cell>
          <cell r="B199" t="str">
            <v>USINA DE CONCRETO FIXA, CAPACIDADE NOMINAL DE 90 A 120 M3/H, SEM SILO - MANUTENÇÃO. AF_07/2016</v>
          </cell>
          <cell r="C199" t="str">
            <v>H</v>
          </cell>
          <cell r="D199">
            <v>32.5</v>
          </cell>
        </row>
        <row r="200">
          <cell r="A200">
            <v>53797</v>
          </cell>
          <cell r="B200" t="str">
            <v>CAMINHÃO TOCO, PBT 16.000 KG, CARGA ÚTIL MÁX. 10.685 KG, DIST. ENTRE E IXOS 4,8 M, POTÊNCIA 189 CV, INCLUSIVE CARROCERIA FIXA ABERTA DE MADEI RA P/ TRANSPORTE GERAL DE CARGA SECA, DIMEN. APROX. 2,5 X 7,00 X 0,50 M - MATERIAIS NA OPERAÇÃO. AF_06/2014</v>
          </cell>
          <cell r="C200" t="str">
            <v>H</v>
          </cell>
          <cell r="D200">
            <v>69.28</v>
          </cell>
        </row>
        <row r="201">
          <cell r="A201">
            <v>53801</v>
          </cell>
          <cell r="B201" t="str">
            <v>USINA MISTURADORA DE SOLOS, DOSADORES TRIPLOS, CALHA VIBRATÓRIA, CAPCI DADE 200/500 TON, 201HP - MÃO-DE-OBRA NA OPERAÇÃO DIURNA</v>
          </cell>
          <cell r="C201" t="str">
            <v>H</v>
          </cell>
          <cell r="D201">
            <v>88.96</v>
          </cell>
        </row>
        <row r="202">
          <cell r="A202">
            <v>53804</v>
          </cell>
          <cell r="B202" t="str">
            <v>VASSOURA MECÂNICA REBOCÁVEL COM ESCOVA CILÍNDRICA, LARGURA ÚTIL DE VAR RIMENTO DE 2,44 M - MANUTENÇÃO. AF_06/2014</v>
          </cell>
          <cell r="C202" t="str">
            <v>H</v>
          </cell>
          <cell r="D202">
            <v>2.02</v>
          </cell>
        </row>
        <row r="203">
          <cell r="A203">
            <v>53805</v>
          </cell>
          <cell r="B203" t="str">
            <v>TRATOR PNEUS TRAÇÃO 4X2, 82 CV, PESO C/ LASTRO 4,555 T  - MAO-DE-OBRA OPERACAO NOTURNA</v>
          </cell>
          <cell r="C203" t="str">
            <v>H</v>
          </cell>
          <cell r="D203">
            <v>17.149999999999999</v>
          </cell>
        </row>
        <row r="204">
          <cell r="A204">
            <v>53806</v>
          </cell>
          <cell r="B204" t="str">
            <v>TRATOR DE ESTEIRAS, POTÊNCIA 170 HP, PESO OPERACIONAL 19 T, CAÇAMBA 5, 2 M3 - MANUTENÇÃO. AF_06/2014</v>
          </cell>
          <cell r="C204" t="str">
            <v>H</v>
          </cell>
          <cell r="D204">
            <v>45.12</v>
          </cell>
        </row>
        <row r="205">
          <cell r="A205">
            <v>53808</v>
          </cell>
          <cell r="B205" t="str">
            <v>TRATOR DE ESTEIRAS POTENCIA 165 HP, PESO OPERACIONAL 17,1T - MAO-DE-OB RA NA OPERACAO NOTURNA</v>
          </cell>
          <cell r="C205" t="str">
            <v>H</v>
          </cell>
          <cell r="D205">
            <v>17.149999999999999</v>
          </cell>
        </row>
        <row r="206">
          <cell r="A206">
            <v>53810</v>
          </cell>
          <cell r="B206" t="str">
            <v>TRATOR DE ESTEIRAS, POTÊNCIA 150 HP, PESO OPERACIONAL 16,7 T, COM RODA MOTRIZ ELEVADA E LÂMINA 3,18 M3 - MANUTENÇÃO. AF_06/2014</v>
          </cell>
          <cell r="C206" t="str">
            <v>H</v>
          </cell>
          <cell r="D206">
            <v>45.4</v>
          </cell>
        </row>
        <row r="207">
          <cell r="A207">
            <v>53814</v>
          </cell>
          <cell r="B207" t="str">
            <v>TRATOR DE ESTEIRAS, POTÊNCIA 347 HP, PESO OPERACIONAL 38,5 T, COM LÂMI NA 8,70 M3 - MANUTENÇÃO. AF_06/2014</v>
          </cell>
          <cell r="C207" t="str">
            <v>H</v>
          </cell>
          <cell r="D207">
            <v>148.71</v>
          </cell>
        </row>
        <row r="208">
          <cell r="A208">
            <v>53815</v>
          </cell>
          <cell r="B208" t="str">
            <v>TRATOR DE ESTEIRAS COM LAMINA - POTENCIA 305 HP - PESO OPERACIONAL 37 T  - MAO-DE-OBRA NA OPERACAO DIURNA</v>
          </cell>
          <cell r="C208" t="str">
            <v>H</v>
          </cell>
          <cell r="D208">
            <v>14.29</v>
          </cell>
        </row>
        <row r="209">
          <cell r="A209">
            <v>53816</v>
          </cell>
          <cell r="B209" t="str">
            <v>TRATOR SOBRE ESTEIRAS 305HP - MAO-DE-OBRA NA OPERACAO NOTURNA</v>
          </cell>
          <cell r="C209" t="str">
            <v>H</v>
          </cell>
          <cell r="D209">
            <v>17.149999999999999</v>
          </cell>
        </row>
        <row r="210">
          <cell r="A210">
            <v>53817</v>
          </cell>
          <cell r="B210" t="str">
            <v>TRATOR DE ESTEIRAS, POTÊNCIA 100 HP, PESO OPERACIONAL 9,4 T, COM LÂMIN A 2,19 M3 - MATERIAIS NA OPERAÇÃO. AF_06/2014</v>
          </cell>
          <cell r="C210" t="str">
            <v>H</v>
          </cell>
          <cell r="D210">
            <v>59.42</v>
          </cell>
        </row>
        <row r="211">
          <cell r="A211">
            <v>53818</v>
          </cell>
          <cell r="B211" t="str">
            <v>ROLO COMPACTADOR VIBRATÓRIO REBOCÁVEL, CILINDRO DE AÇO LISO, POTÊNCIA DE TRAÇÃO DE 65 CV, PESO 4,7 T, IMPACTO DINÂMICO 18,3 T, LARGURA DE TR ABALHO 1,67 M - DEPRECIAÇÃO. AF_02/2016</v>
          </cell>
          <cell r="C211" t="str">
            <v>H</v>
          </cell>
          <cell r="D211">
            <v>4.24</v>
          </cell>
        </row>
        <row r="212">
          <cell r="A212">
            <v>53823</v>
          </cell>
          <cell r="B212" t="str">
            <v>ROLO COMPACTADOR DE PNEUS ESTÁTICO, PRESSÃO VARIÁVEL, POTÊNCIA 99 HP, PESO SEM/COM LASTRO 9,45 / 21,0 T, LARGURA DE ROLAGEM 2,265 M - DEPREC IAÇÃO. AF_02/2016</v>
          </cell>
          <cell r="C212" t="str">
            <v>H</v>
          </cell>
          <cell r="D212">
            <v>17.71</v>
          </cell>
        </row>
        <row r="213">
          <cell r="A213">
            <v>53827</v>
          </cell>
          <cell r="B213" t="str">
            <v>CAMINHÃO TOCO, PESO BRUTO TOTAL 14.300 KG, CARGA ÚTIL MÁXIMA 9590 KG, DISTÂNCIA ENTRE EIXOS 4,76 M, POTÊNCIA 185 CV (NÃO INCLUI CARROCERIA) - MATERIAIS NA OPERAÇÃO. AF_06/2014</v>
          </cell>
          <cell r="C213" t="str">
            <v>H</v>
          </cell>
          <cell r="D213">
            <v>67.790000000000006</v>
          </cell>
        </row>
        <row r="214">
          <cell r="A214">
            <v>53829</v>
          </cell>
          <cell r="B214" t="str">
            <v>CAMINHÃO TOCO, PESO BRUTO TOTAL 16.000 KG, CARGA ÚTIL MÁXIMA DE 10.685 KG, DISTÂNCIA ENTRE EIXOS 4,80 M, POTÊNCIA 189 CV EXCLUSIVE CARROCERI A - MATERIAIS NA OPERAÇÃO. AF_06/2014</v>
          </cell>
          <cell r="C214" t="str">
            <v>H</v>
          </cell>
          <cell r="D214">
            <v>69.28</v>
          </cell>
        </row>
        <row r="215">
          <cell r="A215">
            <v>53831</v>
          </cell>
          <cell r="B215" t="str">
            <v>CAMINHÃO PIPA 10.000 L TRUCADO, PESO BRUTO TOTAL 23.000 KG, CARGA ÚTIL MÁXIMA 15.935 KG, DISTÂNCIA ENTRE EIXOS 4,8 M, POTÊNCIA 230 CV, INCLU SIVE TANQUE DE AÇO PARA TRANSPORTE DE ÁGUA - MATERIAIS NA OPERAÇÃO. AF _06/2014</v>
          </cell>
          <cell r="C215" t="str">
            <v>H</v>
          </cell>
          <cell r="D215">
            <v>84.29</v>
          </cell>
        </row>
        <row r="216">
          <cell r="A216">
            <v>53840</v>
          </cell>
          <cell r="B216" t="str">
            <v>GRADE DE DISCO REBOCÁVEL COM 20 DISCOS 24" X 6 MM COM PNEUS PARA TRANS PORTE - DEPRECIAÇÃO. AF_06/2014</v>
          </cell>
          <cell r="C216" t="str">
            <v>H</v>
          </cell>
          <cell r="D216">
            <v>1.9</v>
          </cell>
        </row>
        <row r="217">
          <cell r="A217">
            <v>53841</v>
          </cell>
          <cell r="B217" t="str">
            <v>GRADE DE DISCO REBOCÁVEL COM 20 DISCOS 24" X 6 MM COM PNEUS PARA TRANS PORTE - MANUTENÇÃO. AF_06/2014</v>
          </cell>
          <cell r="C217" t="str">
            <v>H</v>
          </cell>
          <cell r="D217">
            <v>1.5</v>
          </cell>
        </row>
        <row r="218">
          <cell r="A218">
            <v>53849</v>
          </cell>
          <cell r="B218" t="str">
            <v>MOTONIVELADORA POTÊNCIA BÁSICA LÍQUIDA (PRIMEIRA MARCHA) 125 HP, PESO BRUTO 13032 KG, LARGURA DA LÂMINA DE 3,7 M - MATERIAIS NA OPERAÇÃO. AF _06/2014</v>
          </cell>
          <cell r="C218" t="str">
            <v>H</v>
          </cell>
          <cell r="D218">
            <v>74.3</v>
          </cell>
        </row>
        <row r="219">
          <cell r="A219">
            <v>53852</v>
          </cell>
          <cell r="B219" t="str">
            <v>MOTOSCRAPER  270HP -CUSTO COM MA0-DE-0BRA NA OPERACAO NOTURNA</v>
          </cell>
          <cell r="C219" t="str">
            <v>H</v>
          </cell>
          <cell r="D219">
            <v>22.32</v>
          </cell>
        </row>
        <row r="220">
          <cell r="A220">
            <v>53857</v>
          </cell>
          <cell r="B220" t="str">
            <v>PÁ CARREGADEIRA SOBRE RODAS, POTÊNCIA LÍQUIDA 128 HP, CAPACIDADE DA CA ÇAMBA 1,7 A 2,8 M3, PESO OPERACIONAL 11632 KG - MANUTENÇÃO. AF_06/2014</v>
          </cell>
          <cell r="C220" t="str">
            <v>H</v>
          </cell>
          <cell r="D220">
            <v>16.62</v>
          </cell>
        </row>
        <row r="221">
          <cell r="A221">
            <v>53858</v>
          </cell>
          <cell r="B221" t="str">
            <v>PÁ CARREGADEIRA SOBRE RODAS, POTÊNCIA LÍQUIDA 128 HP, CAPACIDADE DA CA ÇAMBA 1,7 A 2,8 M3, PESO OPERACIONAL 11632 KG - MATERIAIS NA OPERAÇÃO. AF_06/2014</v>
          </cell>
          <cell r="C221" t="str">
            <v>H</v>
          </cell>
          <cell r="D221">
            <v>63.41</v>
          </cell>
        </row>
        <row r="222">
          <cell r="A222">
            <v>53861</v>
          </cell>
          <cell r="B222" t="str">
            <v>PÁ CARREGADEIRA SOBRE RODAS, POTÊNCIA 197 HP, CAPACIDADE DA CAÇAMBA 2, 5 A 3,5 M3, PESO OPERACIONAL 18338 KG - MANUTENÇÃO. AF_06/2014</v>
          </cell>
          <cell r="C222" t="str">
            <v>H</v>
          </cell>
          <cell r="D222">
            <v>23.05</v>
          </cell>
        </row>
        <row r="223">
          <cell r="A223">
            <v>53863</v>
          </cell>
          <cell r="B223" t="str">
            <v>MARTELETE OU ROMPEDOR PNEUMÁTICO MANUAL, 28 KG, COM SILENCIADOR - MANU TENÇÃO. AF_07/2016</v>
          </cell>
          <cell r="C223" t="str">
            <v>H</v>
          </cell>
          <cell r="D223">
            <v>0.39</v>
          </cell>
        </row>
        <row r="224">
          <cell r="A224">
            <v>53865</v>
          </cell>
          <cell r="B224" t="str">
            <v>COMPRESSOR DE AR REBOCÁVEL, VAZÃO 189 PCM, PRESSÃO EFETIVA DE TRABALHO 102 PSI, MOTOR DIESEL, POTÊNCIA 63 CV - MATERIAIS NA OPERAÇÃO. AF_06/ 2015</v>
          </cell>
          <cell r="C224" t="str">
            <v>H</v>
          </cell>
          <cell r="D224">
            <v>33.86</v>
          </cell>
        </row>
        <row r="225">
          <cell r="A225">
            <v>53866</v>
          </cell>
          <cell r="B225" t="str">
            <v>BOMBA SUBMERSÍVEL ELÉTRICA TRIFÁSICA, POTÊNCIA 2,96 HP, Ø ROTOR 144 MM SEMI-ABERTO, BOCAL DE SAÍDA Ø 2, HM/Q = 2 MCA / 38,8 M3/H A 28 MCA / 5 M3/H - MATERIAIS NA OPERAÇÃO. AF_06/2014</v>
          </cell>
          <cell r="C225" t="str">
            <v>H</v>
          </cell>
          <cell r="D225">
            <v>0.86</v>
          </cell>
        </row>
        <row r="226">
          <cell r="A226">
            <v>53882</v>
          </cell>
          <cell r="B226" t="str">
            <v>CAMINHÃO PIPA 6.000 L, PESO BRUTO TOTAL 13.000 KG, DISTÂNCIA ENTRE EIX OS 4,80 M, POTÊNCIA 189 CV INCLUSIVE TANQUE DE AÇO PARA TRANSPORTE DE ÁGUA, CAPACIDADE 6 M3 - MANUTENÇÃO. AF_06/2014</v>
          </cell>
          <cell r="C226" t="str">
            <v>H</v>
          </cell>
          <cell r="D226">
            <v>13.68</v>
          </cell>
        </row>
        <row r="227">
          <cell r="A227">
            <v>55263</v>
          </cell>
          <cell r="B227" t="str">
            <v>ROLO COMPACTADOR DE PNEUS ESTÁTICO, PRESSÃO VARIÁVEL, POTÊNCIA 111 HP, PESO SEM/COM LASTRO 9,5 / 26 T, LARGURA DE TRABALHO 1,90 M - MATERIAI S NA OPERAÇÃO. AF_07/2014</v>
          </cell>
          <cell r="C227" t="str">
            <v>H</v>
          </cell>
          <cell r="D227">
            <v>54.97</v>
          </cell>
        </row>
        <row r="228">
          <cell r="A228">
            <v>55264</v>
          </cell>
          <cell r="B228" t="str">
            <v>TRATOR DE PNEUS 110 A 126 HP - MAO-DE-OBRA NA OPERACAO NOTURNA</v>
          </cell>
          <cell r="C228" t="str">
            <v>H</v>
          </cell>
          <cell r="D228">
            <v>9.58</v>
          </cell>
        </row>
        <row r="229">
          <cell r="A229">
            <v>55835</v>
          </cell>
          <cell r="B229" t="str">
            <v>REATERRO INTERNO (EDIFICACOES) COMPACTADO MANUALMENTE</v>
          </cell>
          <cell r="C229" t="str">
            <v>M3</v>
          </cell>
          <cell r="D229">
            <v>44.48</v>
          </cell>
        </row>
        <row r="230">
          <cell r="A230">
            <v>55960</v>
          </cell>
          <cell r="B230" t="str">
            <v>IMUNIZACAO DE MADEIRAMENTO PARA COBERTURA UTILIZANDO CUPINICIDA INCOLO R</v>
          </cell>
          <cell r="C230" t="str">
            <v>M2</v>
          </cell>
          <cell r="D230">
            <v>4.37</v>
          </cell>
        </row>
        <row r="231">
          <cell r="A231">
            <v>67826</v>
          </cell>
          <cell r="B231" t="str">
            <v>CAMINHÃO BASCULANTE 6 M3 TOCO, PESO BRUTO TOTAL 16.000 KG, CARGA ÚTIL MÁXIMA 11.130 KG, DISTÂNCIA ENTRE EIXOS 5,36 M, POTÊNCIA 185 CV, INCLU SIVE CAÇAMBA METÁLICA - CHP DIURNO. AF_06/2014</v>
          </cell>
          <cell r="C231" t="str">
            <v>CHP</v>
          </cell>
          <cell r="D231">
            <v>115.26</v>
          </cell>
        </row>
        <row r="232">
          <cell r="A232">
            <v>67827</v>
          </cell>
          <cell r="B232" t="str">
            <v>CAMINHÃO BASCULANTE 6 M3 TOCO, PESO BRUTO TOTAL 16.000 KG, CARGA ÚTIL MÁXIMA 11.130 KG, DISTÂNCIA ENTRE EIXOS 5,36 M, POTÊNCIA 185 CV, INCLU SIVE CAÇAMBA METÁLICA - CHI DIURNO. AF_06/2014</v>
          </cell>
          <cell r="C232" t="str">
            <v>CHI</v>
          </cell>
          <cell r="D232">
            <v>29.19</v>
          </cell>
        </row>
        <row r="233">
          <cell r="A233">
            <v>68050</v>
          </cell>
          <cell r="B233" t="str">
            <v>PORTA DE CORRER EM ALUMINIO, COM DUAS FOLHAS PARA VIDRO, INCLUSO GUARN ICAO E VIDRO LISO INCOLOR</v>
          </cell>
          <cell r="C233" t="str">
            <v>M2</v>
          </cell>
          <cell r="D233">
            <v>591.33000000000004</v>
          </cell>
        </row>
        <row r="234">
          <cell r="A234">
            <v>68051</v>
          </cell>
          <cell r="B234" t="str">
            <v>LOCACAO ALVENARIA</v>
          </cell>
          <cell r="C234" t="str">
            <v>M</v>
          </cell>
          <cell r="D234">
            <v>4.5199999999999996</v>
          </cell>
        </row>
        <row r="235">
          <cell r="A235">
            <v>68053</v>
          </cell>
          <cell r="B235" t="str">
            <v>FORNECIMENTO/INSTALACAO LONA PLASTICA PRETA, PARA IMPERMEABILIZACAO, E SPESSURA 150 MICRAS.</v>
          </cell>
          <cell r="C235" t="str">
            <v>M2</v>
          </cell>
          <cell r="D235">
            <v>4.2300000000000004</v>
          </cell>
        </row>
        <row r="236">
          <cell r="A236">
            <v>68054</v>
          </cell>
          <cell r="B236" t="str">
            <v>PORTAO DE FERRO EM CHAPA GALVANIZADA PLANA 14 GSG</v>
          </cell>
          <cell r="C236" t="str">
            <v>M2</v>
          </cell>
          <cell r="D236">
            <v>215.78</v>
          </cell>
        </row>
        <row r="237">
          <cell r="A237">
            <v>68066</v>
          </cell>
          <cell r="B237" t="str">
            <v>CAIXA DE PROTECAO PARA MEDIDOR MONOFASICO, FORNECIMENTO E INSTALACAO</v>
          </cell>
          <cell r="C237" t="str">
            <v>UN</v>
          </cell>
          <cell r="D237">
            <v>132.78</v>
          </cell>
        </row>
        <row r="238">
          <cell r="A238">
            <v>68069</v>
          </cell>
          <cell r="B238" t="str">
            <v>HASTE COPPERWELD 5/8 X 3,0M COM CONECTOR</v>
          </cell>
          <cell r="C238" t="str">
            <v>UN</v>
          </cell>
          <cell r="D238">
            <v>45.94</v>
          </cell>
        </row>
        <row r="239">
          <cell r="A239">
            <v>68070</v>
          </cell>
          <cell r="B239" t="str">
            <v>PARA-RAIOS TIPO FRANKLIN - CABO E SUPORTE ISOLADOR</v>
          </cell>
          <cell r="C239" t="str">
            <v>M</v>
          </cell>
          <cell r="D239">
            <v>45.22</v>
          </cell>
        </row>
        <row r="240">
          <cell r="A240">
            <v>68079</v>
          </cell>
          <cell r="B240" t="str">
            <v>PAREDE DE ADOBE PARA FORNOS</v>
          </cell>
          <cell r="C240" t="str">
            <v>M3</v>
          </cell>
          <cell r="D240">
            <v>491.34</v>
          </cell>
        </row>
        <row r="241">
          <cell r="A241">
            <v>68325</v>
          </cell>
          <cell r="B241" t="str">
            <v>PISO EM CONCRETO 20 MPA PREPARO MECANICO, ESPESSURA 7CM, INCLUSO SELAN TE ELASTICO A BASE DE POLIURETANO</v>
          </cell>
          <cell r="C241" t="str">
            <v>M2</v>
          </cell>
          <cell r="D241">
            <v>38.229999999999997</v>
          </cell>
        </row>
        <row r="242">
          <cell r="A242">
            <v>68328</v>
          </cell>
          <cell r="B242" t="str">
            <v>JUNTA DE DILATACAO COM ISOPOR 10 MM</v>
          </cell>
          <cell r="C242" t="str">
            <v>M2</v>
          </cell>
          <cell r="D242">
            <v>10.87</v>
          </cell>
        </row>
        <row r="243">
          <cell r="A243">
            <v>68333</v>
          </cell>
          <cell r="B243" t="str">
            <v>PISO EM CONCRETO 20 MPA PREPARO MECANICO, ESPESSURA 7CM, INCLUSO JUNTA S DE DILATACAO EM MADEIRA</v>
          </cell>
          <cell r="C243" t="str">
            <v>M2</v>
          </cell>
          <cell r="D243">
            <v>38.42</v>
          </cell>
        </row>
        <row r="244">
          <cell r="A244">
            <v>71516</v>
          </cell>
          <cell r="B244" t="str">
            <v>CONJUNTO DE MANGUEIRA PARA COMBATE A INCENDIO EM FIBRA DE POLIESTER PU RA, COM 1.1/2", REVESTIDA INTERNAMENTE, COM 2 LANCES DE 15M CADA</v>
          </cell>
          <cell r="C244" t="str">
            <v>UN</v>
          </cell>
          <cell r="D244">
            <v>527.5</v>
          </cell>
        </row>
        <row r="245">
          <cell r="A245">
            <v>71623</v>
          </cell>
          <cell r="B245" t="str">
            <v>CHAPIM DE CONCRETO APARENTE COM ACABAMENTO DESEMPENADO, FORMA DE COMPE NSADO PLASTIFICADO (MADEIRIT) DE 14 X 10 CM, FUNDIDO NO LOCAL.</v>
          </cell>
          <cell r="C245" t="str">
            <v>M</v>
          </cell>
          <cell r="D245">
            <v>22.18</v>
          </cell>
        </row>
        <row r="246">
          <cell r="A246">
            <v>72075</v>
          </cell>
          <cell r="B246" t="str">
            <v>IMPERMEABILIZACAO DE SUPERFICIE COM REVESTIMENTO BICOMPONENTE SEMI FLE XIVEL.</v>
          </cell>
          <cell r="C246" t="str">
            <v>M2</v>
          </cell>
          <cell r="D246">
            <v>9.07</v>
          </cell>
        </row>
        <row r="247">
          <cell r="A247">
            <v>72085</v>
          </cell>
          <cell r="B247" t="str">
            <v>RECOLOCACAO DE RIPAS EM MADEIRAMENTO DE TELHADO, CONSIDERANDO REAPROVE ITAMENTO DE MATERIAL</v>
          </cell>
          <cell r="C247" t="str">
            <v>M</v>
          </cell>
          <cell r="D247">
            <v>1.42</v>
          </cell>
        </row>
        <row r="248">
          <cell r="A248">
            <v>72086</v>
          </cell>
          <cell r="B248" t="str">
            <v>RECOLOCACAO DE MADEIRAMENTO DO TELHADO - CAIBROS, CONSIDERANDO REAPROV EITAMENTO DE MATERIAL</v>
          </cell>
          <cell r="C248" t="str">
            <v>M</v>
          </cell>
          <cell r="D248">
            <v>4.33</v>
          </cell>
        </row>
        <row r="249">
          <cell r="A249">
            <v>72088</v>
          </cell>
          <cell r="B249" t="str">
            <v>RECOLOCACAO DE FERRAGENS EM MADEIRAMENTO DE TELHADO, CONSIDERANDO REAP ROVEITAMENTO DE MATERIAL</v>
          </cell>
          <cell r="C249" t="str">
            <v>UN</v>
          </cell>
          <cell r="D249">
            <v>8.51</v>
          </cell>
        </row>
        <row r="250">
          <cell r="A250">
            <v>72089</v>
          </cell>
          <cell r="B250" t="str">
            <v>RECOLOCACAO DE TELHAS CERAMICAS TIPO FRANCESA, CONSIDERANDO REAPROVEIT AMENTO DE MATERIAL</v>
          </cell>
          <cell r="C250" t="str">
            <v>M2</v>
          </cell>
          <cell r="D250">
            <v>8.3000000000000007</v>
          </cell>
        </row>
        <row r="251">
          <cell r="A251">
            <v>72091</v>
          </cell>
          <cell r="B251" t="str">
            <v>RECOLOCACAO DE TELHAS CERAMICAS TIPO PLAN, CONSIDERANDO REAPROVEITAMEN TO DE MATERIAL</v>
          </cell>
          <cell r="C251" t="str">
            <v>M2</v>
          </cell>
          <cell r="D251">
            <v>29.61</v>
          </cell>
        </row>
        <row r="252">
          <cell r="A252">
            <v>72092</v>
          </cell>
          <cell r="B252" t="str">
            <v>RECOLOCACAO DE TELHAS ONDULADAS COM MASSA PARA VEDACAO, CONSIDERANDO R EAPROVEITAMENTO DE MATERIAL</v>
          </cell>
          <cell r="C252" t="str">
            <v>M2</v>
          </cell>
          <cell r="D252">
            <v>8.26</v>
          </cell>
        </row>
        <row r="253">
          <cell r="A253">
            <v>72093</v>
          </cell>
          <cell r="B253" t="str">
            <v>RECOLOCAÇÃO DE TELHA DE FIBROCIMENTO ESTRUTURAL LARGURA ÚTIL 49CM OU 4 4CM, CONSIDERANDO O    REAPROVEITAMENTO DO MATERIAL A EXCEÇÃO DO CONJU NTO DE ARRUELAS DE VEDAÇÃO</v>
          </cell>
          <cell r="C253" t="str">
            <v>M2</v>
          </cell>
          <cell r="D253">
            <v>8.14</v>
          </cell>
        </row>
        <row r="254">
          <cell r="A254">
            <v>72094</v>
          </cell>
          <cell r="B254" t="str">
            <v>RECOLOCAÇÃO DE TELHA DE FIBROCIMENTO ESTRUTURAL LARGURA ÚTIL 90CM, CON SIDERANDO O REAPROVEITAMENTO DO MATERIAL A EXCEÇÃO DO CONJUNTO DE ARRU ELAS DE VEDAÇÃO</v>
          </cell>
          <cell r="C254" t="str">
            <v>M2</v>
          </cell>
          <cell r="D254">
            <v>8.06</v>
          </cell>
        </row>
        <row r="255">
          <cell r="A255">
            <v>72101</v>
          </cell>
          <cell r="B255" t="str">
            <v>REVISAO GERAL DE TELHADOS DE TELHAS CERAMICAS</v>
          </cell>
          <cell r="C255" t="str">
            <v>M2</v>
          </cell>
          <cell r="D255">
            <v>5.21</v>
          </cell>
        </row>
        <row r="256">
          <cell r="A256">
            <v>72103</v>
          </cell>
          <cell r="B256" t="str">
            <v>RECOLOCACAO DE CUMEEIRAS CERAMICAS COM ARGAMASSA TRACO 1:2:8 (CIMENTO, CAL E AREIA), CONSIDERANDO APROVEITAMENTO DO MATERIAL</v>
          </cell>
          <cell r="C256" t="str">
            <v>M</v>
          </cell>
          <cell r="D256">
            <v>14.8</v>
          </cell>
        </row>
        <row r="257">
          <cell r="A257">
            <v>72110</v>
          </cell>
          <cell r="B257" t="str">
            <v>ESTRUTURA METALICA EM TESOURAS OU TRELICAS, VAO LIVRE DE 12M, FORNECIM ENTO E MONTAGEM, NAO SENDO CONSIDERADOS OS FECHAMENTOS METALICOS, AS C OLUNAS, OS SERVICOS GERAIS EM ALVENARIA E CONCRETO, AS TELHAS DE COBER TURA E A PINTURA DE ACABAMENTO</v>
          </cell>
          <cell r="C257" t="str">
            <v>M2</v>
          </cell>
          <cell r="D257">
            <v>57.27</v>
          </cell>
        </row>
        <row r="258">
          <cell r="A258">
            <v>72111</v>
          </cell>
          <cell r="B258" t="str">
            <v>ESTRUTURA METALICA EM TESOURAS OU TRELICAS, VAO LIVRE DE 15M, FORNECIM ENTO E MONTAGEM, NAO SENDO CONSIDERADOS OS FECHAMENTOS METALICOS, AS C OLUNAS, OS SERVICOS GERAIS EM ALVENARIA E CONCRETO, AS TELHAS DE COBER TURA E A PINTURA DE ACABAMENTO</v>
          </cell>
          <cell r="C258" t="str">
            <v>M2</v>
          </cell>
          <cell r="D258">
            <v>62.53</v>
          </cell>
        </row>
        <row r="259">
          <cell r="A259">
            <v>72112</v>
          </cell>
          <cell r="B259" t="str">
            <v>ESTRUTURA METALICA EM TESOURAS OU TRELICAS, VAO LIVRE DE 20M, FORNECIM ENTO E MONTAGEM, NAO SENDO CONSIDERADOS OS FECHAMENTOS METALICOS, AS C OLUNAS, OS SERVICOS GERAIS EM ALVENARIA E CONCRETO, AS TELHAS DE COBER TURA E A PINTURA DE ACABAMENTO</v>
          </cell>
          <cell r="C259" t="str">
            <v>M2</v>
          </cell>
          <cell r="D259">
            <v>67.8</v>
          </cell>
        </row>
        <row r="260">
          <cell r="A260">
            <v>72113</v>
          </cell>
          <cell r="B260" t="str">
            <v>ESTRUTURA METALICA EM TESOURAS OU TRELICAS, VAO LIVRE DE 25M, FORNECIM ENTO E MONTAGEM, NAO SENDO CONSIDERADOS OS FECHAMENTOS METALICOS, AS C OLUNAS, OS SERVICOS GERAIS EM ALVENARIA E CONCRETO, AS TELHAS DE COBER TURA E A PINTURA DE ACABAMENTO</v>
          </cell>
          <cell r="C260" t="str">
            <v>M2</v>
          </cell>
          <cell r="D260">
            <v>76.27</v>
          </cell>
        </row>
        <row r="261">
          <cell r="A261">
            <v>72114</v>
          </cell>
          <cell r="B261" t="str">
            <v>ESTRUTURA METALICA EM TESOURAS OU TRELICAS, VAO LIVRE DE 30M, FORNECIM ENTO E MONTAGEM, NAO SENDO CONSIDERADOS OS FECHAMENTOS METALICOS, AS C OLUNAS, OS SERVICOS GERAIS EM ALVENARIA E CONCRETO, AS TELHAS DE COBER TURA E A PINTURA DE ACABAMENTO</v>
          </cell>
          <cell r="C261" t="str">
            <v>M2</v>
          </cell>
          <cell r="D261">
            <v>84.75</v>
          </cell>
        </row>
        <row r="262">
          <cell r="A262">
            <v>72116</v>
          </cell>
          <cell r="B262" t="str">
            <v>VIDRO LISO COMUM TRANSPARENTE, ESPESSURA 3MM</v>
          </cell>
          <cell r="C262" t="str">
            <v>M2</v>
          </cell>
          <cell r="D262">
            <v>112.14</v>
          </cell>
        </row>
        <row r="263">
          <cell r="A263">
            <v>72117</v>
          </cell>
          <cell r="B263" t="str">
            <v>VIDRO LISO COMUM TRANSPARENTE, ESPESSURA 4MM</v>
          </cell>
          <cell r="C263" t="str">
            <v>M2</v>
          </cell>
          <cell r="D263">
            <v>144.24</v>
          </cell>
        </row>
        <row r="264">
          <cell r="A264">
            <v>72118</v>
          </cell>
          <cell r="B264" t="str">
            <v>VIDRO TEMPERADO INCOLOR, ESPESSURA 6MM, FORNECIMENTO E INSTALACAO, INC LUSIVE MASSA PARA VEDACAO</v>
          </cell>
          <cell r="C264" t="str">
            <v>M2</v>
          </cell>
          <cell r="D264">
            <v>142.11000000000001</v>
          </cell>
        </row>
        <row r="265">
          <cell r="A265">
            <v>72119</v>
          </cell>
          <cell r="B265" t="str">
            <v>VIDRO TEMPERADO INCOLOR, ESPESSURA 8MM, FORNECIMENTO E INSTALACAO, INC LUSIVE MASSA PARA VEDACAO</v>
          </cell>
          <cell r="C265" t="str">
            <v>M2</v>
          </cell>
          <cell r="D265">
            <v>177.93</v>
          </cell>
        </row>
        <row r="266">
          <cell r="A266">
            <v>72120</v>
          </cell>
          <cell r="B266" t="str">
            <v>VIDRO TEMPERADO INCOLOR, ESPESSURA 10MM, FORNECIMENTO E INSTALACAO, IN CLUSIVE MASSA PARA VEDACAO</v>
          </cell>
          <cell r="C266" t="str">
            <v>M2</v>
          </cell>
          <cell r="D266">
            <v>223.59</v>
          </cell>
        </row>
        <row r="267">
          <cell r="A267">
            <v>72121</v>
          </cell>
          <cell r="B267" t="str">
            <v>VIDRO TEMPERADO COLORIDO VERDE, ESPESSURA 10MM, FORNECIMENTO E INSTALA CAO, INCLUSIVE MASSA PARA VEDACAO</v>
          </cell>
          <cell r="C267" t="str">
            <v>M2</v>
          </cell>
          <cell r="D267">
            <v>275.33999999999997</v>
          </cell>
        </row>
        <row r="268">
          <cell r="A268">
            <v>72122</v>
          </cell>
          <cell r="B268" t="str">
            <v>VIDRO FANTASIA TIPO CANELADO, ESPESSURA 4MM</v>
          </cell>
          <cell r="C268" t="str">
            <v>M2</v>
          </cell>
          <cell r="D268">
            <v>123.48</v>
          </cell>
        </row>
        <row r="269">
          <cell r="A269">
            <v>72123</v>
          </cell>
          <cell r="B269" t="str">
            <v>VIDRO ARAMADO, ESPESSURA 7MM</v>
          </cell>
          <cell r="C269" t="str">
            <v>M2</v>
          </cell>
          <cell r="D269">
            <v>333.48</v>
          </cell>
        </row>
        <row r="270">
          <cell r="A270">
            <v>72124</v>
          </cell>
          <cell r="B270" t="str">
            <v>IMPERMEABILIZACAO DE SUPERFICIE COM MASTIQUE ELASTICO A BASE DE SILICO NE, POR VOLUME.</v>
          </cell>
          <cell r="C270" t="str">
            <v>DM3</v>
          </cell>
          <cell r="D270">
            <v>98.35</v>
          </cell>
        </row>
        <row r="271">
          <cell r="A271">
            <v>72125</v>
          </cell>
          <cell r="B271" t="str">
            <v>REMOÇÃO DE PINTURA PVA/ACRILICA</v>
          </cell>
          <cell r="C271" t="str">
            <v>M2</v>
          </cell>
          <cell r="D271">
            <v>6.66</v>
          </cell>
        </row>
        <row r="272">
          <cell r="A272">
            <v>72131</v>
          </cell>
          <cell r="B272" t="str">
            <v>ALVENARIA EM TIJOLO CERAMICO MACICO 5X10X20CM 1 VEZ (ESPESSURA 20CM), ASSENTADO COM ARGAMASSA TRACO 1:2:8 (CIMENTO, CAL E AREIA)</v>
          </cell>
          <cell r="C272" t="str">
            <v>M2</v>
          </cell>
          <cell r="D272">
            <v>101.56</v>
          </cell>
        </row>
        <row r="273">
          <cell r="A273">
            <v>72132</v>
          </cell>
          <cell r="B273" t="str">
            <v>ALVENARIA EM TIJOLO CERAMICO MACICO 5X10X20CM 1/2 VEZ (ESPESSURA 10CM) , ASSENTADO COM ARGAMASSA TRACO 1:2:8 (CIMENTO, CAL E AREIA)</v>
          </cell>
          <cell r="C273" t="str">
            <v>M2</v>
          </cell>
          <cell r="D273">
            <v>52.21</v>
          </cell>
        </row>
        <row r="274">
          <cell r="A274">
            <v>72133</v>
          </cell>
          <cell r="B274" t="str">
            <v>ALVENARIA EM TIJOLO CERAMICO MACICO 5X10X20CM 1 1/2 VEZ (ESPESSURA 30C M), ASSENTADO COM ARGAMASSA TRACO 1:2:8 (CIMENTO, CAL E AREIA)</v>
          </cell>
          <cell r="C274" t="str">
            <v>M2</v>
          </cell>
          <cell r="D274">
            <v>179.08</v>
          </cell>
        </row>
        <row r="275">
          <cell r="A275">
            <v>72136</v>
          </cell>
          <cell r="B275" t="str">
            <v>PISO INDUSTRIAL DE ALTA RESISTENCIA, ESPESSURA 8MM, INCLUSO JUNTAS DE DILATACAO PLASTICAS E POLIMENTO MECANIZADO</v>
          </cell>
          <cell r="C275" t="str">
            <v>M2</v>
          </cell>
          <cell r="D275">
            <v>63.57</v>
          </cell>
        </row>
        <row r="276">
          <cell r="A276">
            <v>72137</v>
          </cell>
          <cell r="B276" t="str">
            <v>PISO INDUSTRIAL ALTA RESISTENCIA, ESPESSURA 12MM, INCLUSO JUNTAS DE DI LATACAO PLASTICAS E POLIMENTO MECANIZADO</v>
          </cell>
          <cell r="C276" t="str">
            <v>M2</v>
          </cell>
          <cell r="D276">
            <v>74.66</v>
          </cell>
        </row>
        <row r="277">
          <cell r="A277">
            <v>72138</v>
          </cell>
          <cell r="B277" t="str">
            <v>PISO EM GRANITO BRANCO 50X50CM LEVIGADO ESPESSURA 2CM, ASSENTADO COM A RGAMASSA COLANTE DUPLA COLAGEM, COM REJUNTAMENTO EM CIMENTO BRANCO</v>
          </cell>
          <cell r="C277" t="str">
            <v>M2</v>
          </cell>
          <cell r="D277">
            <v>185.54</v>
          </cell>
        </row>
        <row r="278">
          <cell r="A278">
            <v>72139</v>
          </cell>
          <cell r="B278" t="str">
            <v>BLOCOS DE VIDRO TIPO CANELADO 19X19X8CM, ASSENTADO COM ARGAMASSA TRACO 1:3 (CIMENTO E AREIA GROSSA) PREPARO MECANICO, COM REJUNTAMENTO EM CI MENTO BRANCO E BARRAS DE ACO</v>
          </cell>
          <cell r="C278" t="str">
            <v>M2</v>
          </cell>
          <cell r="D278">
            <v>370.52</v>
          </cell>
        </row>
        <row r="279">
          <cell r="A279">
            <v>72140</v>
          </cell>
          <cell r="B279" t="str">
            <v>PORTA DE FERRO PARA LIXEIRA, DE ABRIR, TIPO CHAPA, 70X210CM , COM GUAR NICOES</v>
          </cell>
          <cell r="C279" t="str">
            <v>UN</v>
          </cell>
          <cell r="D279">
            <v>349.58</v>
          </cell>
        </row>
        <row r="280">
          <cell r="A280">
            <v>72142</v>
          </cell>
          <cell r="B280" t="str">
            <v>RETIRADA DE FOLHAS DE PORTA DE PASSAGEM OU JANELA</v>
          </cell>
          <cell r="C280" t="str">
            <v>UN</v>
          </cell>
          <cell r="D280">
            <v>7.7</v>
          </cell>
        </row>
        <row r="281">
          <cell r="A281">
            <v>72143</v>
          </cell>
          <cell r="B281" t="str">
            <v>RETIRADA DE BATENTES DE MADEIRA</v>
          </cell>
          <cell r="C281" t="str">
            <v>UN</v>
          </cell>
          <cell r="D281">
            <v>37.19</v>
          </cell>
        </row>
        <row r="282">
          <cell r="A282">
            <v>72144</v>
          </cell>
          <cell r="B282" t="str">
            <v>RECOLOCACAO DE FOLHAS DE PORTA DE PASSAGEM OU JANELA, CONSIDERANDO REA PROVEITAMENTO DO MATERIAL</v>
          </cell>
          <cell r="C282" t="str">
            <v>UN</v>
          </cell>
          <cell r="D282">
            <v>61.87</v>
          </cell>
        </row>
        <row r="283">
          <cell r="A283">
            <v>72146</v>
          </cell>
          <cell r="B283" t="str">
            <v>RECOLOCACAO DE BATENTES DE MADEIRA, CONSIDERANDO REAPROVEITAMENTO DE M ATERIAL</v>
          </cell>
          <cell r="C283" t="str">
            <v>UN</v>
          </cell>
          <cell r="D283">
            <v>38.4</v>
          </cell>
        </row>
        <row r="284">
          <cell r="A284">
            <v>72148</v>
          </cell>
          <cell r="B284" t="str">
            <v>RETIRADA DE BATENTES METALICOS</v>
          </cell>
          <cell r="C284" t="str">
            <v>UN</v>
          </cell>
          <cell r="D284">
            <v>33.94</v>
          </cell>
        </row>
        <row r="285">
          <cell r="A285">
            <v>72149</v>
          </cell>
          <cell r="B285" t="str">
            <v>RECOLOCACAO DE BATENTES METALICOS, CONSIDERANDO REAPROVEITAMENTO DO MA TERIAL</v>
          </cell>
          <cell r="C285" t="str">
            <v>UN</v>
          </cell>
          <cell r="D285">
            <v>36.770000000000003</v>
          </cell>
        </row>
        <row r="286">
          <cell r="A286">
            <v>72175</v>
          </cell>
          <cell r="B286" t="str">
            <v>BLOCOS DE VIDRO TIPO XADREZ 20X20X10CM, ASSENTADO COM ARGAMASSA TRACO 1:3 (CIMENTO E AREIA GROSSA) PREPARO MECANICO, COM REJUNTAMENTO EM CIM ENTO BRANCO E BARRAS DE ACO</v>
          </cell>
          <cell r="C286" t="str">
            <v>M2</v>
          </cell>
          <cell r="D286">
            <v>373.31</v>
          </cell>
        </row>
        <row r="287">
          <cell r="A287">
            <v>72176</v>
          </cell>
          <cell r="B287" t="str">
            <v>BLOCOS DE VIDRO TIPO XADREZ 20X10X8CM, ASSENTADO COM ARGAMASSA TRACO 1 :3 (CIMENTO E AREIA GROSSA) PREPARO MECANICO, COM REJUNTAMENTO EM CIME NTO BRANCO E BARRAS DE ACO</v>
          </cell>
          <cell r="C287" t="str">
            <v>M2</v>
          </cell>
          <cell r="D287">
            <v>375.97</v>
          </cell>
        </row>
        <row r="288">
          <cell r="A288">
            <v>72178</v>
          </cell>
          <cell r="B288" t="str">
            <v>RETIRADA DE DIVISORIAS EM CHAPAS DE MADEIRA, COM MONTANTES METALICOS</v>
          </cell>
          <cell r="C288" t="str">
            <v>M2</v>
          </cell>
          <cell r="D288">
            <v>18.489999999999998</v>
          </cell>
        </row>
        <row r="289">
          <cell r="A289">
            <v>72179</v>
          </cell>
          <cell r="B289" t="str">
            <v>RECOLOCACAO DE PLACAS DIVISORIAS DE GRANILITE, CONSIDERANDO REAPROVEIT AMENTO DO MATERIAL</v>
          </cell>
          <cell r="C289" t="str">
            <v>M2</v>
          </cell>
          <cell r="D289">
            <v>38.94</v>
          </cell>
        </row>
        <row r="290">
          <cell r="A290">
            <v>72180</v>
          </cell>
          <cell r="B290" t="str">
            <v>RECOLOCACAO DE DIVISORIAS TIPO CHAPAS OU TABUAS, EXCLUSIVE ENTARUGAMEN TO, CONSIDERANDO REAPROVEITAMENTO DO MATERIAL</v>
          </cell>
          <cell r="C290" t="str">
            <v>M2</v>
          </cell>
          <cell r="D290">
            <v>11.9</v>
          </cell>
        </row>
        <row r="291">
          <cell r="A291">
            <v>72181</v>
          </cell>
          <cell r="B291" t="str">
            <v>RECOLOCACAO DE DIVISORIAS TIPO CHAPAS OU TABUAS, INCLUSIVE ENTARUGAMEN TO, CONSIDERANDO REAPROVEITAMENTO DO MATERIAL</v>
          </cell>
          <cell r="C291" t="str">
            <v>M2</v>
          </cell>
          <cell r="D291">
            <v>24.13</v>
          </cell>
        </row>
        <row r="292">
          <cell r="A292">
            <v>72183</v>
          </cell>
          <cell r="B292" t="str">
            <v>PISO EM CONCRETO 20MPA PREPARO MECANICO, ESPESSURA 7 CM, COM ARMACAO E M TELA SOLDADA</v>
          </cell>
          <cell r="C292" t="str">
            <v>M2</v>
          </cell>
          <cell r="D292">
            <v>66.150000000000006</v>
          </cell>
        </row>
        <row r="293">
          <cell r="A293">
            <v>72185</v>
          </cell>
          <cell r="B293" t="str">
            <v>PISO VINILICO SEMIFLEXIVEL PADRAO LISO, ESPESSURA 2MM, FIXADO COM COLA</v>
          </cell>
          <cell r="C293" t="str">
            <v>M2</v>
          </cell>
          <cell r="D293">
            <v>67.55</v>
          </cell>
        </row>
        <row r="294">
          <cell r="A294">
            <v>72186</v>
          </cell>
          <cell r="B294" t="str">
            <v>PISO VINILICO SEMIFLEXIVEL PADRAO LISO, ESPESSURA 3,2MM, FIXADO COM CO LA</v>
          </cell>
          <cell r="C294" t="str">
            <v>M2</v>
          </cell>
          <cell r="D294">
            <v>107.59</v>
          </cell>
        </row>
        <row r="295">
          <cell r="A295">
            <v>72187</v>
          </cell>
          <cell r="B295" t="str">
            <v>PISO DE BORRACHA FRISADO, ESPESSURA 7MM, ASSENTADO COM ARGAMASSA TRACO 1:3 (CIMENTO E AREIA)</v>
          </cell>
          <cell r="C295" t="str">
            <v>M2</v>
          </cell>
          <cell r="D295">
            <v>147.85</v>
          </cell>
        </row>
        <row r="296">
          <cell r="A296">
            <v>72188</v>
          </cell>
          <cell r="B296" t="str">
            <v>PISO DE BORRACHA PASTILHADO, ESPESSURA 7MM, ASSENTADO COM ARGAMASSA TR ACO 1:3 (CIMENTO E AREIA)</v>
          </cell>
          <cell r="C296" t="str">
            <v>M2</v>
          </cell>
          <cell r="D296">
            <v>147.85</v>
          </cell>
        </row>
        <row r="297">
          <cell r="A297">
            <v>72189</v>
          </cell>
          <cell r="B297" t="str">
            <v>RODAPE VINILICO ALTURA 5CM, ESPESSURA 1MM, FIXADO COM COLA</v>
          </cell>
          <cell r="C297" t="str">
            <v>M</v>
          </cell>
          <cell r="D297">
            <v>21.21</v>
          </cell>
        </row>
        <row r="298">
          <cell r="A298">
            <v>72190</v>
          </cell>
          <cell r="B298" t="str">
            <v>RODAPE BORRACHA LISO, ALTURA = 7CM, ESPESSURA = 2 MM, PARA ARGAMASSA</v>
          </cell>
          <cell r="C298" t="str">
            <v>M</v>
          </cell>
          <cell r="D298">
            <v>25.31</v>
          </cell>
        </row>
        <row r="299">
          <cell r="A299">
            <v>72191</v>
          </cell>
          <cell r="B299" t="str">
            <v>RECOLOCACAO DE TACOS DE MADEIRA COM REAPROVEITAMENTO DE MATERIAL E ASS ENTAMENTO COM ARGAMASSA 1:4 (CIMENTO E AREIA)</v>
          </cell>
          <cell r="C299" t="str">
            <v>M2</v>
          </cell>
          <cell r="D299">
            <v>62.55</v>
          </cell>
        </row>
        <row r="300">
          <cell r="A300">
            <v>72192</v>
          </cell>
          <cell r="B300" t="str">
            <v>RECOLOCACAO DE PISO DE TABUAS DE MADEIRA, CONSIDERANDO REAPROVEITAMENT O DO MATERIAL</v>
          </cell>
          <cell r="C300" t="str">
            <v>M2</v>
          </cell>
          <cell r="D300">
            <v>16.18</v>
          </cell>
        </row>
        <row r="301">
          <cell r="A301">
            <v>72193</v>
          </cell>
          <cell r="B301" t="str">
            <v>RECOLOCACAO DE PISO DE TABUAS DE MADEIRA, CONSIDERANDO REAPROVEITAMENT O DO MATERIAL</v>
          </cell>
          <cell r="C301" t="str">
            <v>M2</v>
          </cell>
          <cell r="D301">
            <v>44.3</v>
          </cell>
        </row>
        <row r="302">
          <cell r="A302">
            <v>72194</v>
          </cell>
          <cell r="B302" t="str">
            <v>RECOLOCACAO DE RODAPE DE MADEIRA E CORDAO, CONSIDERANDO REAPROVEITAMEN TO DO MATERIAL</v>
          </cell>
          <cell r="C302" t="str">
            <v>M</v>
          </cell>
          <cell r="D302">
            <v>4.3</v>
          </cell>
        </row>
        <row r="303">
          <cell r="A303">
            <v>72195</v>
          </cell>
          <cell r="B303" t="str">
            <v>PISO EM CONCRETO ESPESSURA 7CM, COM JUNTA EM GRAMA</v>
          </cell>
          <cell r="C303" t="str">
            <v>M2</v>
          </cell>
          <cell r="D303">
            <v>44.03</v>
          </cell>
        </row>
        <row r="304">
          <cell r="A304">
            <v>72197</v>
          </cell>
          <cell r="B304" t="str">
            <v>SANCA DE GESSO, ALTURA 15CM, MOLDADA NA OBRA</v>
          </cell>
          <cell r="C304" t="str">
            <v>M</v>
          </cell>
          <cell r="D304">
            <v>24.21</v>
          </cell>
        </row>
        <row r="305">
          <cell r="A305">
            <v>72198</v>
          </cell>
          <cell r="B305" t="str">
            <v>ISOLAMENTO TERMICO COM ARGAMASSA TRACO 1:3 (CIMENTO E AREIA GROSSA NAO PENEIRADA), COM ADICAO DE PEROLAS DE ISOPOR, ESPESSURA 6CM, PREPARO M ANUAL DA ARGAMASSA</v>
          </cell>
          <cell r="C305" t="str">
            <v>M2</v>
          </cell>
          <cell r="D305">
            <v>83.94</v>
          </cell>
        </row>
        <row r="306">
          <cell r="A306">
            <v>72200</v>
          </cell>
          <cell r="B306" t="str">
            <v>REVESTIMENTO EM LAMINADO MELAMINICO TEXTURIZADO, ESPESSURA 0,8 MM, FIX ADO COM COLA</v>
          </cell>
          <cell r="C306" t="str">
            <v>M2</v>
          </cell>
          <cell r="D306">
            <v>72.94</v>
          </cell>
        </row>
        <row r="307">
          <cell r="A307">
            <v>72201</v>
          </cell>
          <cell r="B307" t="str">
            <v>RECOLOCACO DE FORROS EM REGUA DE PVC E PERFIS, CONSIDERANDO REAPROVEIT AMENTO DO MATERIAL</v>
          </cell>
          <cell r="C307" t="str">
            <v>M2</v>
          </cell>
          <cell r="D307">
            <v>8.43</v>
          </cell>
        </row>
        <row r="308">
          <cell r="A308">
            <v>72213</v>
          </cell>
          <cell r="B308" t="str">
            <v>LIMPEZA MANUAL GERAL COM REMOCAO DE COBERTURA VEGETAL</v>
          </cell>
          <cell r="C308" t="str">
            <v>M2</v>
          </cell>
          <cell r="D308">
            <v>3.17</v>
          </cell>
        </row>
        <row r="309">
          <cell r="A309">
            <v>72214</v>
          </cell>
          <cell r="B309" t="str">
            <v>DEMOLICAO DE ALVENARIA ESTRUTURAL DE BLOCOS VAZADOS DE CONCRETO</v>
          </cell>
          <cell r="C309" t="str">
            <v>M3</v>
          </cell>
          <cell r="D309">
            <v>50.83</v>
          </cell>
        </row>
        <row r="310">
          <cell r="A310">
            <v>72215</v>
          </cell>
          <cell r="B310" t="str">
            <v>DEMOLICAO DE ALVENARIA DE ELEMENTOS CERAMICOS VAZADOS</v>
          </cell>
          <cell r="C310" t="str">
            <v>M3</v>
          </cell>
          <cell r="D310">
            <v>31.77</v>
          </cell>
        </row>
        <row r="311">
          <cell r="A311">
            <v>72216</v>
          </cell>
          <cell r="B311" t="str">
            <v>DEMOLICAO DE VERGAS, CINTAS E PILARETES DE CONCRETO</v>
          </cell>
          <cell r="C311" t="str">
            <v>M3</v>
          </cell>
          <cell r="D311">
            <v>165.22</v>
          </cell>
        </row>
        <row r="312">
          <cell r="A312">
            <v>72217</v>
          </cell>
          <cell r="B312" t="str">
            <v>DEMOLICAO DE PLACAS DIVISORIAS DE GRANILITE</v>
          </cell>
          <cell r="C312" t="str">
            <v>M2</v>
          </cell>
          <cell r="D312">
            <v>6.35</v>
          </cell>
        </row>
        <row r="313">
          <cell r="A313">
            <v>72218</v>
          </cell>
          <cell r="B313" t="str">
            <v>DEMOLICAO DE DIVISORIAS EM CHAPAS OU TABUAS, INCLUSIVE DEMOLICAO DE EN TARUGAMENTO</v>
          </cell>
          <cell r="C313" t="str">
            <v>M2</v>
          </cell>
          <cell r="D313">
            <v>5.08</v>
          </cell>
        </row>
        <row r="314">
          <cell r="A314">
            <v>72219</v>
          </cell>
          <cell r="B314" t="str">
            <v>DEMOLICAO DE ALVENARIA DE BLOCOS DE PEDRA NATURAL</v>
          </cell>
          <cell r="C314" t="str">
            <v>M3</v>
          </cell>
          <cell r="D314">
            <v>82.61</v>
          </cell>
        </row>
        <row r="315">
          <cell r="A315">
            <v>72220</v>
          </cell>
          <cell r="B315" t="str">
            <v>RETIRADA DE ALVENARIA DE TIJOLOS DE VIDRO</v>
          </cell>
          <cell r="C315" t="str">
            <v>M2</v>
          </cell>
          <cell r="D315">
            <v>12.7</v>
          </cell>
        </row>
        <row r="316">
          <cell r="A316">
            <v>72221</v>
          </cell>
          <cell r="B316" t="str">
            <v>RETIRADA DE PLACAS DIVISORIAS DE GRANILITE</v>
          </cell>
          <cell r="C316" t="str">
            <v>M2</v>
          </cell>
          <cell r="D316">
            <v>12.7</v>
          </cell>
        </row>
        <row r="317">
          <cell r="A317">
            <v>72222</v>
          </cell>
          <cell r="B317" t="str">
            <v>RETIRADAS DE DIVISORIAS EM CHAPAS OU TABUAS, SEM RETIRADA DO ENTARUGAM ENTO</v>
          </cell>
          <cell r="C317" t="str">
            <v>M2</v>
          </cell>
          <cell r="D317">
            <v>6.16</v>
          </cell>
        </row>
        <row r="318">
          <cell r="A318">
            <v>72223</v>
          </cell>
          <cell r="B318" t="str">
            <v>RETIRADAS DE DIVISORIAS EM CHAPAS OU TABUAS, COM RETIRADA DO ENTARUGAM ENTO</v>
          </cell>
          <cell r="C318" t="str">
            <v>M2</v>
          </cell>
          <cell r="D318">
            <v>12.33</v>
          </cell>
        </row>
        <row r="319">
          <cell r="A319">
            <v>72224</v>
          </cell>
          <cell r="B319" t="str">
            <v>DEMOLICAO DE TELHAS CERAMICAS OU DE VIDRO</v>
          </cell>
          <cell r="C319" t="str">
            <v>M2</v>
          </cell>
          <cell r="D319">
            <v>7.62</v>
          </cell>
        </row>
        <row r="320">
          <cell r="A320">
            <v>72225</v>
          </cell>
          <cell r="B320" t="str">
            <v>DEMOLICAO DE TELHAS ONDULADAS</v>
          </cell>
          <cell r="C320" t="str">
            <v>M2</v>
          </cell>
          <cell r="D320">
            <v>3.17</v>
          </cell>
        </row>
        <row r="321">
          <cell r="A321">
            <v>72226</v>
          </cell>
          <cell r="B321" t="str">
            <v>RETIRADA DE ESTRUTURA DE MADEIRA PONTALETEADA PARA TELHAS CERAMICAS OU DE VIDRO</v>
          </cell>
          <cell r="C321" t="str">
            <v>M2</v>
          </cell>
          <cell r="D321">
            <v>8.43</v>
          </cell>
        </row>
        <row r="322">
          <cell r="A322">
            <v>72227</v>
          </cell>
          <cell r="B322" t="str">
            <v>RETIRADA DE ESTRUTURA DE MADEIRA PONTALETEADA PARA TELHAS ONDULADAS</v>
          </cell>
          <cell r="C322" t="str">
            <v>M2</v>
          </cell>
          <cell r="D322">
            <v>5.62</v>
          </cell>
        </row>
        <row r="323">
          <cell r="A323">
            <v>72228</v>
          </cell>
          <cell r="B323" t="str">
            <v>RETIRADA DE ESTRUTURA DE MADEIRA COM TESOURAS PARA TELHAS CERAMICAS OU DE VIDRO</v>
          </cell>
          <cell r="C323" t="str">
            <v>M2</v>
          </cell>
          <cell r="D323">
            <v>14.06</v>
          </cell>
        </row>
        <row r="324">
          <cell r="A324">
            <v>72229</v>
          </cell>
          <cell r="B324" t="str">
            <v>RETIRADA DE ESTRUTURA DE MADEIRA COM TESOURAS PARA TELHAS ONDULADAS</v>
          </cell>
          <cell r="C324" t="str">
            <v>M2</v>
          </cell>
          <cell r="D324">
            <v>11.25</v>
          </cell>
        </row>
        <row r="325">
          <cell r="A325">
            <v>72230</v>
          </cell>
          <cell r="B325" t="str">
            <v>RETIRADA DE TELHAS DE CERAMICAS OU DE VIDRO</v>
          </cell>
          <cell r="C325" t="str">
            <v>M2</v>
          </cell>
          <cell r="D325">
            <v>6.35</v>
          </cell>
        </row>
        <row r="326">
          <cell r="A326">
            <v>72231</v>
          </cell>
          <cell r="B326" t="str">
            <v>RETIRADA DE TELHAS ONDULADAS</v>
          </cell>
          <cell r="C326" t="str">
            <v>M2</v>
          </cell>
          <cell r="D326">
            <v>4.4400000000000004</v>
          </cell>
        </row>
        <row r="327">
          <cell r="A327">
            <v>72232</v>
          </cell>
          <cell r="B327" t="str">
            <v>RETIRADA DE CUMEEIRAS CERAMICAS</v>
          </cell>
          <cell r="C327" t="str">
            <v>M</v>
          </cell>
          <cell r="D327">
            <v>3.81</v>
          </cell>
        </row>
        <row r="328">
          <cell r="A328">
            <v>72233</v>
          </cell>
          <cell r="B328" t="str">
            <v>RETIRADA DE CUMEEIRAS EM ALUMINIO</v>
          </cell>
          <cell r="C328" t="str">
            <v>M</v>
          </cell>
          <cell r="D328">
            <v>2.54</v>
          </cell>
        </row>
        <row r="329">
          <cell r="A329">
            <v>72235</v>
          </cell>
          <cell r="B329" t="str">
            <v>DEMOLICAO DE ENTARUGAMENTO DE FORRO</v>
          </cell>
          <cell r="C329" t="str">
            <v>M2</v>
          </cell>
          <cell r="D329">
            <v>5.08</v>
          </cell>
        </row>
        <row r="330">
          <cell r="A330">
            <v>72236</v>
          </cell>
          <cell r="B330" t="str">
            <v>RETIRADA DE FORRO DE MADEIRA EM TABUAS</v>
          </cell>
          <cell r="C330" t="str">
            <v>M2</v>
          </cell>
          <cell r="D330">
            <v>9.43</v>
          </cell>
        </row>
        <row r="331">
          <cell r="A331">
            <v>72237</v>
          </cell>
          <cell r="B331" t="str">
            <v>RETIRADA DE ENTARUGAMENTO DE FORRO</v>
          </cell>
          <cell r="C331" t="str">
            <v>M2</v>
          </cell>
          <cell r="D331">
            <v>11.25</v>
          </cell>
        </row>
        <row r="332">
          <cell r="A332">
            <v>72238</v>
          </cell>
          <cell r="B332" t="str">
            <v>RETIRADA DE FORRO EM REGUAS DE PVC, INCLUSIVE RETIRADA DE PERFIS</v>
          </cell>
          <cell r="C332" t="str">
            <v>M2</v>
          </cell>
          <cell r="D332">
            <v>5.62</v>
          </cell>
        </row>
        <row r="333">
          <cell r="A333">
            <v>72239</v>
          </cell>
          <cell r="B333" t="str">
            <v>RETIRADA DE TACOS DE MADEIRA</v>
          </cell>
          <cell r="C333" t="str">
            <v>M2</v>
          </cell>
          <cell r="D333">
            <v>4.24</v>
          </cell>
        </row>
        <row r="334">
          <cell r="A334">
            <v>72240</v>
          </cell>
          <cell r="B334" t="str">
            <v>RETIRADA DE ASSOALHO DE MADEIRA, EXCLUSIVE RETIRADA DE VIGAMENTO</v>
          </cell>
          <cell r="C334" t="str">
            <v>M2</v>
          </cell>
          <cell r="D334">
            <v>20.41</v>
          </cell>
        </row>
        <row r="335">
          <cell r="A335">
            <v>72241</v>
          </cell>
          <cell r="B335" t="str">
            <v>RETIRADA DE ASSOALHO DE MADEIRA, INCLUSIVE RETIRADA DE VIGAMENTO</v>
          </cell>
          <cell r="C335" t="str">
            <v>M2</v>
          </cell>
          <cell r="D335">
            <v>24.5</v>
          </cell>
        </row>
        <row r="336">
          <cell r="A336">
            <v>72242</v>
          </cell>
          <cell r="B336" t="str">
            <v>RETIRADA DE RODAPES DE MADEIRA, INCLUSIVE RETIRADA DE CORDAO</v>
          </cell>
          <cell r="C336" t="str">
            <v>M2</v>
          </cell>
          <cell r="D336">
            <v>4.17</v>
          </cell>
        </row>
        <row r="337">
          <cell r="A337">
            <v>72250</v>
          </cell>
          <cell r="B337" t="str">
            <v>CABO DE COBRE NU 10MM2 - FORNECIMENTO E INSTALACAO</v>
          </cell>
          <cell r="C337" t="str">
            <v>M</v>
          </cell>
          <cell r="D337">
            <v>7.29</v>
          </cell>
        </row>
        <row r="338">
          <cell r="A338">
            <v>72251</v>
          </cell>
          <cell r="B338" t="str">
            <v>CABO DE COBRE NU 16MM2 - FORNECIMENTO E INSTALACAO</v>
          </cell>
          <cell r="C338" t="str">
            <v>M</v>
          </cell>
          <cell r="D338">
            <v>10.76</v>
          </cell>
        </row>
        <row r="339">
          <cell r="A339">
            <v>72252</v>
          </cell>
          <cell r="B339" t="str">
            <v>CABO DE COBRE NU 25MM2 - FORNECIMENTO E INSTALACAO</v>
          </cell>
          <cell r="C339" t="str">
            <v>M</v>
          </cell>
          <cell r="D339">
            <v>15.74</v>
          </cell>
        </row>
        <row r="340">
          <cell r="A340">
            <v>72253</v>
          </cell>
          <cell r="B340" t="str">
            <v>CABO DE COBRE NU 35MM2 - FORNECIMENTO E INSTALACAO</v>
          </cell>
          <cell r="C340" t="str">
            <v>M</v>
          </cell>
          <cell r="D340">
            <v>21.03</v>
          </cell>
        </row>
        <row r="341">
          <cell r="A341">
            <v>72254</v>
          </cell>
          <cell r="B341" t="str">
            <v>CABO DE COBRE NU 50MM2 - FORNECIMENTO E INSTALACAO</v>
          </cell>
          <cell r="C341" t="str">
            <v>M</v>
          </cell>
          <cell r="D341">
            <v>29.8</v>
          </cell>
        </row>
        <row r="342">
          <cell r="A342">
            <v>72255</v>
          </cell>
          <cell r="B342" t="str">
            <v>CABO DE COBRE NU 70MM2 - FORNECIMENTO E INSTALACAO</v>
          </cell>
          <cell r="C342" t="str">
            <v>M</v>
          </cell>
          <cell r="D342">
            <v>39.21</v>
          </cell>
        </row>
        <row r="343">
          <cell r="A343">
            <v>72256</v>
          </cell>
          <cell r="B343" t="str">
            <v>CABO DE COBRE NU 95MM2 - FORNECIMENTO E INSTALACAO</v>
          </cell>
          <cell r="C343" t="str">
            <v>M</v>
          </cell>
          <cell r="D343">
            <v>51.82</v>
          </cell>
        </row>
        <row r="344">
          <cell r="A344">
            <v>72257</v>
          </cell>
          <cell r="B344" t="str">
            <v>CABO DE COBRE NU 120MM2 - FORNECIMENTO E INSTALACAO</v>
          </cell>
          <cell r="C344" t="str">
            <v>M</v>
          </cell>
          <cell r="D344">
            <v>67.55</v>
          </cell>
        </row>
        <row r="345">
          <cell r="A345">
            <v>72259</v>
          </cell>
          <cell r="B345" t="str">
            <v>TERMINAL OU CONECTOR DE PRESSAO - PARA CABO 10MM2 - FORNECIMENTO E INS TALACAO</v>
          </cell>
          <cell r="C345" t="str">
            <v>UN</v>
          </cell>
          <cell r="D345">
            <v>10.63</v>
          </cell>
        </row>
        <row r="346">
          <cell r="A346">
            <v>72260</v>
          </cell>
          <cell r="B346" t="str">
            <v>TERMINAL OU CONECTOR DE PRESSAO - PARA CABO 16MM2 - FORNECIMENTO E INS TALACAO</v>
          </cell>
          <cell r="C346" t="str">
            <v>UN</v>
          </cell>
          <cell r="D346">
            <v>10.59</v>
          </cell>
        </row>
        <row r="347">
          <cell r="A347">
            <v>72261</v>
          </cell>
          <cell r="B347" t="str">
            <v>TERMINAL OU CONECTOR DE PRESSAO - PARA CABO 25MM2 - FORNECIMENTO E INS TALACAO</v>
          </cell>
          <cell r="C347" t="str">
            <v>UN</v>
          </cell>
          <cell r="D347">
            <v>11.16</v>
          </cell>
        </row>
        <row r="348">
          <cell r="A348">
            <v>72262</v>
          </cell>
          <cell r="B348" t="str">
            <v>TERMINAL OU CONECTOR DE PRESSAO - PARA CABO 35MM2 - FORNECIMENTO E INS TALACAO</v>
          </cell>
          <cell r="C348" t="str">
            <v>UN</v>
          </cell>
          <cell r="D348">
            <v>11.16</v>
          </cell>
        </row>
        <row r="349">
          <cell r="A349">
            <v>72263</v>
          </cell>
          <cell r="B349" t="str">
            <v>TERMINAL OU CONECTOR DE PRESSAO - PARA CABO 50MM2 - FORNECIMENTO E INS TALACAO</v>
          </cell>
          <cell r="C349" t="str">
            <v>UN</v>
          </cell>
          <cell r="D349">
            <v>14.99</v>
          </cell>
        </row>
        <row r="350">
          <cell r="A350">
            <v>72264</v>
          </cell>
          <cell r="B350" t="str">
            <v>TERMINAL OU CONECTOR DE PRESSAO - PARA CABO 70MM2 - FORNECIMENTO E INS TALACAO</v>
          </cell>
          <cell r="C350" t="str">
            <v>UN</v>
          </cell>
          <cell r="D350">
            <v>15.1</v>
          </cell>
        </row>
        <row r="351">
          <cell r="A351">
            <v>72265</v>
          </cell>
          <cell r="B351" t="str">
            <v>TERMINAL OU CONECTOR DE PRESSAO - PARA CABO 95MM2 - FORNECIMENTO E INS TALACAO</v>
          </cell>
          <cell r="C351" t="str">
            <v>UN</v>
          </cell>
          <cell r="D351">
            <v>17.86</v>
          </cell>
        </row>
        <row r="352">
          <cell r="A352">
            <v>72266</v>
          </cell>
          <cell r="B352" t="str">
            <v>TERMINAL OU CONECTOR DE PRESSAO - PARA CABO 120MM2 - FORNECIMENTO E IN STALACAO</v>
          </cell>
          <cell r="C352" t="str">
            <v>UN</v>
          </cell>
          <cell r="D352">
            <v>23.82</v>
          </cell>
        </row>
        <row r="353">
          <cell r="A353">
            <v>72267</v>
          </cell>
          <cell r="B353" t="str">
            <v>TERMINAL OU CONECTOR DE PRESSAO - PARA CABO 150MM2 - FORNECIMENTO E IN STALACAO</v>
          </cell>
          <cell r="C353" t="str">
            <v>UN</v>
          </cell>
          <cell r="D353">
            <v>24.01</v>
          </cell>
        </row>
        <row r="354">
          <cell r="A354">
            <v>72268</v>
          </cell>
          <cell r="B354" t="str">
            <v>TERMINAL OU CONECTOR DE PRESSAO - PARA CABO 185MM2 - FORNECIMENTO E IN STALACAO</v>
          </cell>
          <cell r="C354" t="str">
            <v>UN</v>
          </cell>
          <cell r="D354">
            <v>24.91</v>
          </cell>
        </row>
        <row r="355">
          <cell r="A355">
            <v>72269</v>
          </cell>
          <cell r="B355" t="str">
            <v>TERMINAL OU CONECTOR DE PRESSAO - PARA CABO 240MM2 - FORNECIMENTO E IN STALACAO</v>
          </cell>
          <cell r="C355" t="str">
            <v>UN</v>
          </cell>
          <cell r="D355">
            <v>28.29</v>
          </cell>
        </row>
        <row r="356">
          <cell r="A356">
            <v>72270</v>
          </cell>
          <cell r="B356" t="str">
            <v>TERMINAL OU CONECTOR DE PRESSAO - PARA CABO 300MM2 - FORNECIMENTO E IN STALACAO</v>
          </cell>
          <cell r="C356" t="str">
            <v>UN</v>
          </cell>
          <cell r="D356">
            <v>34.65</v>
          </cell>
        </row>
        <row r="357">
          <cell r="A357">
            <v>72271</v>
          </cell>
          <cell r="B357" t="str">
            <v>CONECTOR PARAFUSO FENDIDO SPLIT-BOLT - PARA CABO DE 16MM2 - FORNECIM ENTO E INSTALACAO</v>
          </cell>
          <cell r="C357" t="str">
            <v>UN</v>
          </cell>
          <cell r="D357">
            <v>8.59</v>
          </cell>
        </row>
        <row r="358">
          <cell r="A358">
            <v>72272</v>
          </cell>
          <cell r="B358" t="str">
            <v>CONECTOR PARAFUSO FENDIDO SPLIT-BOLT - PARA CABO DE 35MM2 - FORNECIM ENTO E INSTALACAO</v>
          </cell>
          <cell r="C358" t="str">
            <v>UN</v>
          </cell>
          <cell r="D358">
            <v>9.49</v>
          </cell>
        </row>
        <row r="359">
          <cell r="A359">
            <v>72278</v>
          </cell>
          <cell r="B359" t="str">
            <v>LAMPADA VAPOR METALICO 400W - FORNECIMENTO E INSTALACAO</v>
          </cell>
          <cell r="C359" t="str">
            <v>UN</v>
          </cell>
          <cell r="D359">
            <v>58.22</v>
          </cell>
        </row>
        <row r="360">
          <cell r="A360">
            <v>72280</v>
          </cell>
          <cell r="B360" t="str">
            <v>IGNITOR PARA PARTIDA LÂMPADA VAPOR SÓDIO ALTA PRESSÃO ATÉ 400W</v>
          </cell>
          <cell r="C360" t="str">
            <v>UN</v>
          </cell>
          <cell r="D360">
            <v>37.61</v>
          </cell>
        </row>
        <row r="361">
          <cell r="A361">
            <v>72281</v>
          </cell>
          <cell r="B361" t="str">
            <v>REATOR PARA LAMPADA VAPOR DE MERCURIO USO EXTERNO 220V/400W</v>
          </cell>
          <cell r="C361" t="str">
            <v>UN</v>
          </cell>
          <cell r="D361">
            <v>82.85</v>
          </cell>
        </row>
        <row r="362">
          <cell r="A362">
            <v>72282</v>
          </cell>
          <cell r="B362" t="str">
            <v>REATOR PARA LAMPADA VAPOR DE SODIO ALTA PRESSAO - 220V/250W - USO EXTE RNO</v>
          </cell>
          <cell r="C362" t="str">
            <v>UN</v>
          </cell>
          <cell r="D362">
            <v>112.36</v>
          </cell>
        </row>
        <row r="363">
          <cell r="A363">
            <v>72283</v>
          </cell>
          <cell r="B363" t="str">
            <v>ABRIGO PARA HIDRANTE, 75X45X17CM, COM REGISTRO GLOBO ANGULAR 45º 2.1/2 ", ADAPTADOR STORZ 2.1/2", MANGUEIRA DE INCÊNDIO 15M, REDUÇÃO 2.1/2X1. 1/2" E ESGUICHO EM LATÃO 1.1/2" - FORNECIMENTO E INSTALAÇÃO</v>
          </cell>
          <cell r="C363" t="str">
            <v>UN</v>
          </cell>
          <cell r="D363">
            <v>915.81</v>
          </cell>
        </row>
        <row r="364">
          <cell r="A364">
            <v>72284</v>
          </cell>
          <cell r="B364" t="str">
            <v>ABRIGO PARA HIDRANTE, 90X60X17CM, COM REGISTRO GLOBO ANGULAR 45º 2.1/2 ", ADAPTADOR STORZ 2.1/2", MANGUEIRA DE INCÊNDIO 20M, REDUÇÃO 2.1/2X1. 1/2" E ESGUICHO EM LATÃO 1.1/2" - FORNECIMENTO E INSTALAÇÃO</v>
          </cell>
          <cell r="C364" t="str">
            <v>UN</v>
          </cell>
          <cell r="D364">
            <v>1044.6099999999999</v>
          </cell>
        </row>
        <row r="365">
          <cell r="A365">
            <v>72285</v>
          </cell>
          <cell r="B365" t="str">
            <v>CAIXA DE AREIA 40X40X40CM EM ALVENARIA - EXECUÇÃO</v>
          </cell>
          <cell r="C365" t="str">
            <v>UN</v>
          </cell>
          <cell r="D365">
            <v>68.81</v>
          </cell>
        </row>
        <row r="366">
          <cell r="A366">
            <v>72286</v>
          </cell>
          <cell r="B366" t="str">
            <v>CAIXA DE AREIA 60X60X60CM EM ALVENARIA - EXECUÇÃO</v>
          </cell>
          <cell r="C366" t="str">
            <v>UN</v>
          </cell>
          <cell r="D366">
            <v>136.19999999999999</v>
          </cell>
        </row>
        <row r="367">
          <cell r="A367">
            <v>72287</v>
          </cell>
          <cell r="B367" t="str">
            <v>CAIXA DE INCÊNDIO 45X75X17CM - FORNECIMENTO E INSTALAÇÃO</v>
          </cell>
          <cell r="C367" t="str">
            <v>UN</v>
          </cell>
          <cell r="D367">
            <v>221.14</v>
          </cell>
        </row>
        <row r="368">
          <cell r="A368">
            <v>72288</v>
          </cell>
          <cell r="B368" t="str">
            <v>CAIXA DE INCÊNDIO 60X75X17CM - FORNECIMENTO E INSTALAÇÃO</v>
          </cell>
          <cell r="C368" t="str">
            <v>UN</v>
          </cell>
          <cell r="D368">
            <v>275.86</v>
          </cell>
        </row>
        <row r="369">
          <cell r="A369">
            <v>72289</v>
          </cell>
          <cell r="B369" t="str">
            <v>CAIXA DE INSPEÇÃO 80X80X80CM EM ALVENARIA - EXECUÇÃO</v>
          </cell>
          <cell r="C369" t="str">
            <v>UN</v>
          </cell>
          <cell r="D369">
            <v>301.52</v>
          </cell>
        </row>
        <row r="370">
          <cell r="A370">
            <v>72290</v>
          </cell>
          <cell r="B370" t="str">
            <v>CAIXA DE INSPEÇÃO 90X90X80CM EM ALVENARIA - EXECUÇÃO</v>
          </cell>
          <cell r="C370" t="str">
            <v>UN</v>
          </cell>
          <cell r="D370">
            <v>339.77</v>
          </cell>
        </row>
        <row r="371">
          <cell r="A371">
            <v>72293</v>
          </cell>
          <cell r="B371" t="str">
            <v>CAP PVC ESGOTO 50MM (TAMPÃO) - FORNECIMENTO E INSTALAÇÃO</v>
          </cell>
          <cell r="C371" t="str">
            <v>UN</v>
          </cell>
          <cell r="D371">
            <v>4.9000000000000004</v>
          </cell>
        </row>
        <row r="372">
          <cell r="A372">
            <v>72294</v>
          </cell>
          <cell r="B372" t="str">
            <v>CAP PVC ESGOTO 75MM (TAMPÃO) - FORNECIMENTO E INSTALAÇÃO</v>
          </cell>
          <cell r="C372" t="str">
            <v>UN</v>
          </cell>
          <cell r="D372">
            <v>7.54</v>
          </cell>
        </row>
        <row r="373">
          <cell r="A373">
            <v>72295</v>
          </cell>
          <cell r="B373" t="str">
            <v>CAP PVC ESGOTO 100MM (TAMPÃO) - FORNECIMENTO E INSTALAÇÃO</v>
          </cell>
          <cell r="C373" t="str">
            <v>UN</v>
          </cell>
          <cell r="D373">
            <v>10.34</v>
          </cell>
        </row>
        <row r="374">
          <cell r="A374">
            <v>72306</v>
          </cell>
          <cell r="B374" t="str">
            <v>COTOVELO DE AÇO GALVANIZADO 4" - FORNECIMENTO E INSTALAÇÃO</v>
          </cell>
          <cell r="C374" t="str">
            <v>UN</v>
          </cell>
          <cell r="D374">
            <v>204.36</v>
          </cell>
        </row>
        <row r="375">
          <cell r="A375">
            <v>72307</v>
          </cell>
          <cell r="B375" t="str">
            <v>COTOVELO DE AÇO GALVANIZADO 5" - FORNECIMENTO E INSTALAÇÃO</v>
          </cell>
          <cell r="C375" t="str">
            <v>UN</v>
          </cell>
          <cell r="D375">
            <v>478.15</v>
          </cell>
        </row>
        <row r="376">
          <cell r="A376">
            <v>72308</v>
          </cell>
          <cell r="B376" t="str">
            <v>ELETRODUTO DE ACO GALVANIZADO ELETROLITICO DN 20MM (3/4), TIPO LEVE - FORNECIMENTO E INSTALACAO</v>
          </cell>
          <cell r="C376" t="str">
            <v>M</v>
          </cell>
          <cell r="D376">
            <v>18.510000000000002</v>
          </cell>
        </row>
        <row r="377">
          <cell r="A377">
            <v>72309</v>
          </cell>
          <cell r="B377" t="str">
            <v>ELETRODUTO DE ACO GALVANIZADO ELETROLITICO DN 25MM (1), TIPO LEVE - F ORNECIMENTO E INSTALACAO</v>
          </cell>
          <cell r="C377" t="str">
            <v>M</v>
          </cell>
          <cell r="D377">
            <v>19.25</v>
          </cell>
        </row>
        <row r="378">
          <cell r="A378">
            <v>72310</v>
          </cell>
          <cell r="B378" t="str">
            <v>ELETRODUTO DE ACO GALVANIZADO ELETROLITICO DN 40MM (1 1/2), TIPO SEMI -PESADO - FORNECIMENTO E INSTALACAO</v>
          </cell>
          <cell r="C378" t="str">
            <v>M</v>
          </cell>
          <cell r="D378">
            <v>31.6</v>
          </cell>
        </row>
        <row r="379">
          <cell r="A379">
            <v>72311</v>
          </cell>
          <cell r="B379" t="str">
            <v>ELETRODUTO DE ACO GALVANIZADO ELETROLITICO DN 50MM (2 ), TIPO SEMI-PES ADO - FORNECIMENTO E INSTALACAO</v>
          </cell>
          <cell r="C379" t="str">
            <v>M</v>
          </cell>
          <cell r="D379">
            <v>34.53</v>
          </cell>
        </row>
        <row r="380">
          <cell r="A380">
            <v>72312</v>
          </cell>
          <cell r="B380" t="str">
            <v>ELETRODUTO DE ACO GALVANIZADO ELETROLITICO DN 62MM (2 1/2), TIPO SEMI -PESADO - FORNECIMENTO E INSTALACAO</v>
          </cell>
          <cell r="C380" t="str">
            <v>M</v>
          </cell>
          <cell r="D380">
            <v>47.47</v>
          </cell>
        </row>
        <row r="381">
          <cell r="A381">
            <v>72313</v>
          </cell>
          <cell r="B381" t="str">
            <v>COTOVELO DE AÇO GALVANIZADO 6" - FORNECIMENTO E INSTALAÇÃO</v>
          </cell>
          <cell r="C381" t="str">
            <v>UN</v>
          </cell>
          <cell r="D381">
            <v>592.42999999999995</v>
          </cell>
        </row>
        <row r="382">
          <cell r="A382">
            <v>72315</v>
          </cell>
          <cell r="B382" t="str">
            <v>TERMINAL AEREO EM ACO GALVANIZADO COM BASE DE FIXACAO H = 30CM</v>
          </cell>
          <cell r="C382" t="str">
            <v>UN</v>
          </cell>
          <cell r="D382">
            <v>20.65</v>
          </cell>
        </row>
        <row r="383">
          <cell r="A383">
            <v>72316</v>
          </cell>
          <cell r="B383" t="str">
            <v>ELETRODUTO DE ACO GALVANIZADO ELETROLITICO DN 75MM (3), TIPO SEMI-PES ADO - FORNECIMENTO E INSTALACAO</v>
          </cell>
          <cell r="C383" t="str">
            <v>M</v>
          </cell>
          <cell r="D383">
            <v>54.52</v>
          </cell>
        </row>
        <row r="384">
          <cell r="A384">
            <v>72319</v>
          </cell>
          <cell r="B384" t="str">
            <v>DISJUNTOR BAIXA TENSAO TRIPOLAR A SECO  800A/600V, INCLUSIVE ELETROTÉC NICO</v>
          </cell>
          <cell r="C384" t="str">
            <v>UN</v>
          </cell>
          <cell r="D384">
            <v>3453.04</v>
          </cell>
        </row>
        <row r="385">
          <cell r="A385">
            <v>72320</v>
          </cell>
          <cell r="B385" t="str">
            <v>COTOVELO DE COBRE 79MM, LIGAÇÃO SOLDADA - FORNECIMENTO E INSTALAÇÃO</v>
          </cell>
          <cell r="C385" t="str">
            <v>UN</v>
          </cell>
          <cell r="D385">
            <v>145.76</v>
          </cell>
        </row>
        <row r="386">
          <cell r="A386">
            <v>72322</v>
          </cell>
          <cell r="B386" t="str">
            <v>CHAVE SECCIONADORA TRIPOLAR, ABERTURA SOB CARGA, COM FUSÍVEIS NH - 100 A/250V - FORNECIMENTO E INSTALACAO</v>
          </cell>
          <cell r="C386" t="str">
            <v>UN</v>
          </cell>
          <cell r="D386">
            <v>175.67</v>
          </cell>
        </row>
        <row r="387">
          <cell r="A387">
            <v>72326</v>
          </cell>
          <cell r="B387" t="str">
            <v>CHAVE SECCIONADORA TRIPOLAR, ABERTURA SOB CARGA, COM FUSÍVEIS NH - 200 A/250V</v>
          </cell>
          <cell r="C387" t="str">
            <v>UN</v>
          </cell>
          <cell r="D387">
            <v>231.69</v>
          </cell>
        </row>
        <row r="388">
          <cell r="A388">
            <v>72327</v>
          </cell>
          <cell r="B388" t="str">
            <v>FUSÍVEL TIPO "DIAZED", TIPO RÁPIDO OU RETARDADO - 2/25A - FORNECIMENTO E INSTALACAO</v>
          </cell>
          <cell r="C388" t="str">
            <v>UN</v>
          </cell>
          <cell r="D388">
            <v>4.66</v>
          </cell>
        </row>
        <row r="389">
          <cell r="A389">
            <v>72328</v>
          </cell>
          <cell r="B389" t="str">
            <v>FUSÍVEL TIPO "DIAZED", TIPO RÁPIDO OU RETARDADO - 35/63A - FORNECIMENT O E INSTALACAO</v>
          </cell>
          <cell r="C389" t="str">
            <v>UN</v>
          </cell>
          <cell r="D389">
            <v>5.47</v>
          </cell>
        </row>
        <row r="390">
          <cell r="A390">
            <v>72330</v>
          </cell>
          <cell r="B390" t="str">
            <v>FUSÍVEL TIPO NH 200A - TAMANHO 01 - FORNECIMENTO E INSTALACAO</v>
          </cell>
          <cell r="C390" t="str">
            <v>UN</v>
          </cell>
          <cell r="D390">
            <v>23.11</v>
          </cell>
        </row>
        <row r="391">
          <cell r="A391">
            <v>72333</v>
          </cell>
          <cell r="B391" t="str">
            <v>INTERRUPTOR BIPOLAR DE EMBUTIR 20A/250V, TECLA DUPLA C/ PLACA- FORNECI MENTO E INSTALACAO</v>
          </cell>
          <cell r="C391" t="str">
            <v>UN</v>
          </cell>
          <cell r="D391">
            <v>27.96</v>
          </cell>
        </row>
        <row r="392">
          <cell r="A392">
            <v>72337</v>
          </cell>
          <cell r="B392" t="str">
            <v>TOMADA PARA TELEFONE DE 4 POLOS PADRAO TELEBRAS - FORNECIMENTO E INSTA LACAO</v>
          </cell>
          <cell r="C392" t="str">
            <v>UN</v>
          </cell>
          <cell r="D392">
            <v>15.72</v>
          </cell>
        </row>
        <row r="393">
          <cell r="A393">
            <v>72339</v>
          </cell>
          <cell r="B393" t="str">
            <v>TOMADA 3P+T 30A/440V SEM PLACA - FORNECIMENTO E INSTALACAO</v>
          </cell>
          <cell r="C393" t="str">
            <v>UN</v>
          </cell>
          <cell r="D393">
            <v>29.04</v>
          </cell>
        </row>
        <row r="394">
          <cell r="A394">
            <v>72341</v>
          </cell>
          <cell r="B394" t="str">
            <v>CONTATOR TRIPOLAR I NOMINAL 12A - FORNECIMENTO E INSTALACAO INCLUSIVE ELETROTÉCNICO</v>
          </cell>
          <cell r="C394" t="str">
            <v>UN</v>
          </cell>
          <cell r="D394">
            <v>190.67</v>
          </cell>
        </row>
        <row r="395">
          <cell r="A395">
            <v>72343</v>
          </cell>
          <cell r="B395" t="str">
            <v>CONTATOR TRIPOLAR I NOMINAL 22A - FORNECIMENTO E INSTALACAO INCLUSIVE ELETROTÉCNICO</v>
          </cell>
          <cell r="C395" t="str">
            <v>UN</v>
          </cell>
          <cell r="D395">
            <v>226.18</v>
          </cell>
        </row>
        <row r="396">
          <cell r="A396">
            <v>72344</v>
          </cell>
          <cell r="B396" t="str">
            <v>CONTATOR TRIPOLAR I NOMINAL 36A - FORNECIMENTO E INSTALACAO INCLUSIVE ELETROTÉCNICO</v>
          </cell>
          <cell r="C396" t="str">
            <v>UN</v>
          </cell>
          <cell r="D396">
            <v>361.78</v>
          </cell>
        </row>
        <row r="397">
          <cell r="A397">
            <v>72345</v>
          </cell>
          <cell r="B397" t="str">
            <v>CONTATOR TRIPOLAR I NOMIMAL 94A - FORNECIMENTO E INSTALACAO INCLUSIVE ELETROTÉCNICO</v>
          </cell>
          <cell r="C397" t="str">
            <v>UN</v>
          </cell>
          <cell r="D397">
            <v>1059.76</v>
          </cell>
        </row>
        <row r="398">
          <cell r="A398">
            <v>72482</v>
          </cell>
          <cell r="B398" t="str">
            <v>UNIAO DE ACO GALVANIZADO 4" - FORNECIMENTO E INSTALACAO</v>
          </cell>
          <cell r="C398" t="str">
            <v>UN</v>
          </cell>
          <cell r="D398">
            <v>282.17</v>
          </cell>
        </row>
        <row r="399">
          <cell r="A399">
            <v>72553</v>
          </cell>
          <cell r="B399" t="str">
            <v>EXTINTOR DE PQS 4KG - FORNECIMENTO E INSTALACAO</v>
          </cell>
          <cell r="C399" t="str">
            <v>UN</v>
          </cell>
          <cell r="D399">
            <v>140</v>
          </cell>
        </row>
        <row r="400">
          <cell r="A400">
            <v>72554</v>
          </cell>
          <cell r="B400" t="str">
            <v>EXTINTOR DE CO2 6KG - FORNECIMENTO E INSTALACAO</v>
          </cell>
          <cell r="C400" t="str">
            <v>UN</v>
          </cell>
          <cell r="D400">
            <v>473.85</v>
          </cell>
        </row>
        <row r="401">
          <cell r="A401">
            <v>72619</v>
          </cell>
          <cell r="B401" t="str">
            <v>LUVA DE ACO GALVANIZADO 4" - FORNECIMENTO E INSTALACAO</v>
          </cell>
          <cell r="C401" t="str">
            <v>UN</v>
          </cell>
          <cell r="D401">
            <v>124.89</v>
          </cell>
        </row>
        <row r="402">
          <cell r="A402">
            <v>72620</v>
          </cell>
          <cell r="B402" t="str">
            <v>LUVA DE ACO GALVANIZADO 5" - FORNECIMENTO E INSTALACAO</v>
          </cell>
          <cell r="C402" t="str">
            <v>UN</v>
          </cell>
          <cell r="D402">
            <v>236.96</v>
          </cell>
        </row>
        <row r="403">
          <cell r="A403">
            <v>72621</v>
          </cell>
          <cell r="B403" t="str">
            <v>LUVA DE ACO GALVANIZADO 6" - FORNECIMENTO E INSTALACAO</v>
          </cell>
          <cell r="C403" t="str">
            <v>UN</v>
          </cell>
          <cell r="D403">
            <v>334.99</v>
          </cell>
        </row>
        <row r="404">
          <cell r="A404">
            <v>72627</v>
          </cell>
          <cell r="B404" t="str">
            <v>LUVA DE COBRE SEM ANEL SOLDA 79MM - FORNECIMENTO E INSTALACAO</v>
          </cell>
          <cell r="C404" t="str">
            <v>UN</v>
          </cell>
          <cell r="D404">
            <v>117.98</v>
          </cell>
        </row>
        <row r="405">
          <cell r="A405">
            <v>72667</v>
          </cell>
          <cell r="B405" t="str">
            <v>LUVA REDUCAO ACO GALVANIZADO 4X2.1/2" - FORNECIMENTO E INSTALACAO</v>
          </cell>
          <cell r="C405" t="str">
            <v>UN</v>
          </cell>
          <cell r="D405">
            <v>140.38999999999999</v>
          </cell>
        </row>
        <row r="406">
          <cell r="A406">
            <v>72668</v>
          </cell>
          <cell r="B406" t="str">
            <v>LUVA REDUCAO ACO GALVANIZADO 4X2" - FORNECIMENTO E INSTALACAO</v>
          </cell>
          <cell r="C406" t="str">
            <v>UN</v>
          </cell>
          <cell r="D406">
            <v>139.78</v>
          </cell>
        </row>
        <row r="407">
          <cell r="A407">
            <v>72669</v>
          </cell>
          <cell r="B407" t="str">
            <v>LUVA REDUCAO ACO GALVANIZADO 4X3" - FORNECIMENTO E INSTALACAO</v>
          </cell>
          <cell r="C407" t="str">
            <v>UN</v>
          </cell>
          <cell r="D407">
            <v>145.21</v>
          </cell>
        </row>
        <row r="408">
          <cell r="A408">
            <v>72681</v>
          </cell>
          <cell r="B408" t="str">
            <v>NIPLE DE ACO GALVANIZADO 4" - FORNECIMENTO E INSTALACAO</v>
          </cell>
          <cell r="C408" t="str">
            <v>UN</v>
          </cell>
          <cell r="D408">
            <v>105.51</v>
          </cell>
        </row>
        <row r="409">
          <cell r="A409">
            <v>72682</v>
          </cell>
          <cell r="B409" t="str">
            <v>NIPLE DE ACO GALVANIZADO 5" - FORNECIMENTO E INSTALACAO</v>
          </cell>
          <cell r="C409" t="str">
            <v>UN</v>
          </cell>
          <cell r="D409">
            <v>179.51</v>
          </cell>
        </row>
        <row r="410">
          <cell r="A410">
            <v>72683</v>
          </cell>
          <cell r="B410" t="str">
            <v>NIPLE DE ACO GALVANIZADO 6" - FORNECIMENTO E INSTALACAO</v>
          </cell>
          <cell r="C410" t="str">
            <v>UN</v>
          </cell>
          <cell r="D410">
            <v>217.28</v>
          </cell>
        </row>
        <row r="411">
          <cell r="A411">
            <v>72719</v>
          </cell>
          <cell r="B411" t="str">
            <v>TE DE ACO GALVANIZADO 4" - FORNECIMENTO E INSTALACAO</v>
          </cell>
          <cell r="C411" t="str">
            <v>UN</v>
          </cell>
          <cell r="D411">
            <v>253.32</v>
          </cell>
        </row>
        <row r="412">
          <cell r="A412">
            <v>72720</v>
          </cell>
          <cell r="B412" t="str">
            <v>TE DE ACO GALVANIZADO 5" - FORNECIMENTO E INSTALACAO</v>
          </cell>
          <cell r="C412" t="str">
            <v>UN</v>
          </cell>
          <cell r="D412">
            <v>452.83</v>
          </cell>
        </row>
        <row r="413">
          <cell r="A413">
            <v>72721</v>
          </cell>
          <cell r="B413" t="str">
            <v>TE DE ACO GALVANIZADO 6" - FORNECIMENTO E INSTALACAO</v>
          </cell>
          <cell r="C413" t="str">
            <v>UN</v>
          </cell>
          <cell r="D413">
            <v>637.35</v>
          </cell>
        </row>
        <row r="414">
          <cell r="A414">
            <v>72729</v>
          </cell>
          <cell r="B414" t="str">
            <v>TE DE COBRE 79MM LIGAÇÃO SOLDADA - FORNECIMENTO E INSTALACAO</v>
          </cell>
          <cell r="C414" t="str">
            <v>UN</v>
          </cell>
          <cell r="D414">
            <v>282.73</v>
          </cell>
        </row>
        <row r="415">
          <cell r="A415">
            <v>72733</v>
          </cell>
          <cell r="B415" t="str">
            <v>MOBILIZACAO E INSTALACAO DE 01  EQUIPAMENTO DE SONDAGEM, DISTANCIA ACI MA DE 20KM</v>
          </cell>
          <cell r="C415" t="str">
            <v>UN</v>
          </cell>
          <cell r="D415">
            <v>573.82000000000005</v>
          </cell>
        </row>
        <row r="416">
          <cell r="A416">
            <v>72739</v>
          </cell>
          <cell r="B416" t="str">
            <v>VASO SANITARIO INFANTIL SIFONADO, PARA VALVULA DE DESCARGA, EM LOUCA B RANCA, COM ACESSORIOS, INCLUSIVE ASSENTO PLASTICO, BOLSA DE BORRACHA P ARA LIGACAO, TUBO PVC LIGACAO - FORNECIMENTO E INSTALACAO</v>
          </cell>
          <cell r="C416" t="str">
            <v>UN</v>
          </cell>
          <cell r="D416">
            <v>409.12</v>
          </cell>
        </row>
        <row r="417">
          <cell r="A417">
            <v>72742</v>
          </cell>
          <cell r="B417" t="str">
            <v>ENSAIO DE RECEBIMENTO E ACEITACAO DE CIMENTO PORTLAND</v>
          </cell>
          <cell r="C417" t="str">
            <v>UN</v>
          </cell>
          <cell r="D417">
            <v>388.38</v>
          </cell>
        </row>
        <row r="418">
          <cell r="A418">
            <v>72743</v>
          </cell>
          <cell r="B418" t="str">
            <v>ENSAIO DE RECEBIMENTO E ACEITACAO DE AGREGADO GRAUDO</v>
          </cell>
          <cell r="C418" t="str">
            <v>UN</v>
          </cell>
          <cell r="D418">
            <v>194.19</v>
          </cell>
        </row>
        <row r="419">
          <cell r="A419">
            <v>72799</v>
          </cell>
          <cell r="B419" t="str">
            <v>PAVIMENTO EM PARALELEPIPEDO SOBRE COLCHAO DE AREIA REJUNTADO COM ARGAM ASSA DE CIMENTO E AREIA NO TRAÇO 1:3 (PEDRAS PEQUENAS 30 A 35 PECAS PO R M2)</v>
          </cell>
          <cell r="C419" t="str">
            <v>M2</v>
          </cell>
          <cell r="D419">
            <v>74.709999999999994</v>
          </cell>
        </row>
        <row r="420">
          <cell r="A420">
            <v>72815</v>
          </cell>
          <cell r="B420" t="str">
            <v>APLICACAO DE TINTA A BASE DE EPOXI SOBRE PISO</v>
          </cell>
          <cell r="C420" t="str">
            <v>M2</v>
          </cell>
          <cell r="D420">
            <v>39.29</v>
          </cell>
        </row>
        <row r="421">
          <cell r="A421">
            <v>72817</v>
          </cell>
          <cell r="B421" t="str">
            <v>BANDEJA SALVA-VIDAS/COLETA DE ENTULHOS, COM TABUA</v>
          </cell>
          <cell r="C421" t="str">
            <v>M</v>
          </cell>
          <cell r="D421">
            <v>132.38</v>
          </cell>
        </row>
        <row r="422">
          <cell r="A422">
            <v>72819</v>
          </cell>
          <cell r="B422" t="str">
            <v>ESTACA A TRADO (BROCA) DIAMETRO 30CM EM CONCRETO ARMADO MOLDADA IN-LOC O, 20 MPA</v>
          </cell>
          <cell r="C422" t="str">
            <v>M</v>
          </cell>
          <cell r="D422">
            <v>76.69</v>
          </cell>
        </row>
        <row r="423">
          <cell r="A423">
            <v>72820</v>
          </cell>
          <cell r="B423" t="str">
            <v>CORTE E PREPARO EM CABECA DE ESTACA</v>
          </cell>
          <cell r="C423" t="str">
            <v>UN</v>
          </cell>
          <cell r="D423">
            <v>35.659999999999997</v>
          </cell>
        </row>
        <row r="424">
          <cell r="A424">
            <v>72838</v>
          </cell>
          <cell r="B424" t="str">
            <v>TRANSPORTE COMERCIAL COM CAMINHAO CARROCERIA 9 T, RODOVIA EM LEITO NAT URAL</v>
          </cell>
          <cell r="C424" t="str">
            <v>TXKM</v>
          </cell>
          <cell r="D424">
            <v>0.7</v>
          </cell>
        </row>
        <row r="425">
          <cell r="A425">
            <v>72839</v>
          </cell>
          <cell r="B425" t="str">
            <v>TRANSPORTE COMERCIAL COM CAMINHAO CARROCERIA 9 T, RODOVIA COM REVESTIM ENTO PRIMARIO</v>
          </cell>
          <cell r="C425" t="str">
            <v>TXKM</v>
          </cell>
          <cell r="D425">
            <v>0.56000000000000005</v>
          </cell>
        </row>
        <row r="426">
          <cell r="A426">
            <v>72840</v>
          </cell>
          <cell r="B426" t="str">
            <v>TRANSPORTE COMERCIAL COM CAMINHAO CARROCERIA 9 T, RODOVIA PAVIMENTADA</v>
          </cell>
          <cell r="C426" t="str">
            <v>TXKM</v>
          </cell>
          <cell r="D426">
            <v>0.47</v>
          </cell>
        </row>
        <row r="427">
          <cell r="A427">
            <v>72841</v>
          </cell>
          <cell r="B427" t="str">
            <v>TRANSPORTE COMERCIAL COM CAMINHAO BASCULANTE 6 M3, RODOVIA EM LEITO NA TURAL</v>
          </cell>
          <cell r="C427" t="str">
            <v>TXKM</v>
          </cell>
          <cell r="D427">
            <v>0.89</v>
          </cell>
        </row>
        <row r="428">
          <cell r="A428">
            <v>72842</v>
          </cell>
          <cell r="B428" t="str">
            <v>TRANSPORTE COMERCIAL COM CAMINHAO BASCULANTE 6 M3, RODOVIA COM REVESTI MENTO PRIMARIO</v>
          </cell>
          <cell r="C428" t="str">
            <v>TXKM</v>
          </cell>
          <cell r="D428">
            <v>0.72</v>
          </cell>
        </row>
        <row r="429">
          <cell r="A429">
            <v>72843</v>
          </cell>
          <cell r="B429" t="str">
            <v>TRANSPORTE COMERCIAL COM CAMINHAO BASCULANTE 6 M3, RODOVIA PAVIMENTADA</v>
          </cell>
          <cell r="C429" t="str">
            <v>TXKM</v>
          </cell>
          <cell r="D429">
            <v>0.6</v>
          </cell>
        </row>
        <row r="430">
          <cell r="A430">
            <v>72844</v>
          </cell>
          <cell r="B430" t="str">
            <v>CARGA, MANOBRAS E DESCARGA DE AREIA, BRITA, PEDRA DE MAO E SOLOS COM C AMINHAO BASCULANTE 6 M3 (DESCARGA LIVRE)</v>
          </cell>
          <cell r="C430" t="str">
            <v>T</v>
          </cell>
          <cell r="D430">
            <v>0.62</v>
          </cell>
        </row>
        <row r="431">
          <cell r="A431">
            <v>72845</v>
          </cell>
          <cell r="B431" t="str">
            <v>CARGA, MANOBRAS E DESCARGA DE BRITA PARA TRATAMENTOS SUPERFICIAIS, COM CAMINHAO BASCULANTE 6 M3</v>
          </cell>
          <cell r="C431" t="str">
            <v>T</v>
          </cell>
          <cell r="D431">
            <v>3.74</v>
          </cell>
        </row>
        <row r="432">
          <cell r="A432">
            <v>72846</v>
          </cell>
          <cell r="B432" t="str">
            <v>CARGA, MANOBRAS E DESCARGA DE MISTURA BETUMINOSA A QUENTE, COM CAMINHA O BASCULANTE 6 M3</v>
          </cell>
          <cell r="C432" t="str">
            <v>T</v>
          </cell>
          <cell r="D432">
            <v>3.09</v>
          </cell>
        </row>
        <row r="433">
          <cell r="A433">
            <v>72847</v>
          </cell>
          <cell r="B433" t="str">
            <v>CARGA, MANOBRAS E DESCARGA DE MISTURA BETUMINOSA A FRIO, COM CAMINHAO BASCULANTE 6 M3</v>
          </cell>
          <cell r="C433" t="str">
            <v>T</v>
          </cell>
          <cell r="D433">
            <v>6.67</v>
          </cell>
        </row>
        <row r="434">
          <cell r="A434">
            <v>72848</v>
          </cell>
          <cell r="B434" t="str">
            <v>CARGA, MANOBRAS E DESCARGA DE BRITA PARA BASE DE MACADAME, COM CAMINHA O BASCULANTE 6 M3</v>
          </cell>
          <cell r="C434" t="str">
            <v>T</v>
          </cell>
          <cell r="D434">
            <v>1.66</v>
          </cell>
        </row>
        <row r="435">
          <cell r="A435">
            <v>72849</v>
          </cell>
          <cell r="B435" t="str">
            <v>CARGA, MANOBRAS E DESCARGA DE MISTURAS DE SOLOS E AGREGADOS (BASES EST ABILIZADAS EM USINA) COM CAMINHAO BASCULANTE 6 M3</v>
          </cell>
          <cell r="C435" t="str">
            <v>T</v>
          </cell>
          <cell r="D435">
            <v>2.13</v>
          </cell>
        </row>
        <row r="436">
          <cell r="A436">
            <v>72850</v>
          </cell>
          <cell r="B436" t="str">
            <v>CARGA, MANOBRAS E DESCARGA DE MATERIAIS DIVERSOS, COM CAMINHAO CARROCE RIA 9T (CARGA E DESCARGA MANUAIS)</v>
          </cell>
          <cell r="C436" t="str">
            <v>T</v>
          </cell>
          <cell r="D436">
            <v>8.83</v>
          </cell>
        </row>
        <row r="437">
          <cell r="A437">
            <v>72851</v>
          </cell>
          <cell r="B437" t="str">
            <v>TRANSPORTE LOCAL COM CAMINHAO BASCULANTE 6 M3, RODOVIA EM LEITO NATURA L, DMT ATE 200 M</v>
          </cell>
          <cell r="C437" t="str">
            <v>M3</v>
          </cell>
          <cell r="D437">
            <v>3.04</v>
          </cell>
        </row>
        <row r="438">
          <cell r="A438">
            <v>72852</v>
          </cell>
          <cell r="B438" t="str">
            <v>TRANSPORTE LOCAL COM CAMINHAO BASCULANTE 6 M3, RODOVIA EM LEITO NATURA L, DMT 200 A 400 M</v>
          </cell>
          <cell r="C438" t="str">
            <v>M3</v>
          </cell>
          <cell r="D438">
            <v>3.12</v>
          </cell>
        </row>
        <row r="439">
          <cell r="A439">
            <v>72853</v>
          </cell>
          <cell r="B439" t="str">
            <v>TRANSPORTE LOCAL COM CAMINHAO BASCULANTE 6 M3, RODOVIA EM LEITO NATURA L, DMT 400 A 600 M</v>
          </cell>
          <cell r="C439" t="str">
            <v>M3</v>
          </cell>
          <cell r="D439">
            <v>3.2</v>
          </cell>
        </row>
        <row r="440">
          <cell r="A440">
            <v>72854</v>
          </cell>
          <cell r="B440" t="str">
            <v>TRANSPORTE LOCAL COM CAMINHAO BASCULANTE 6 M3, RODOVIA EM LEITO NATURA L, DMT 600 A 800 M</v>
          </cell>
          <cell r="C440" t="str">
            <v>M3</v>
          </cell>
          <cell r="D440">
            <v>3.29</v>
          </cell>
        </row>
        <row r="441">
          <cell r="A441">
            <v>72855</v>
          </cell>
          <cell r="B441" t="str">
            <v>TRANSPORTE LOCAL COM CAMINHAO BASCULANTE 6 M3, RODOVIA EM LEITO NATURA L, DMT 800 A 1.000 M</v>
          </cell>
          <cell r="C441" t="str">
            <v>M3</v>
          </cell>
          <cell r="D441">
            <v>3.38</v>
          </cell>
        </row>
        <row r="442">
          <cell r="A442">
            <v>72856</v>
          </cell>
          <cell r="B442" t="str">
            <v>TRANSPORTE LOCAL COM CAMINHAO BASCULANTE 6 M3, RODOVIA EM LEITO NATURA L</v>
          </cell>
          <cell r="C442" t="str">
            <v>M3XKM</v>
          </cell>
          <cell r="D442">
            <v>1.48</v>
          </cell>
        </row>
        <row r="443">
          <cell r="A443">
            <v>72857</v>
          </cell>
          <cell r="B443" t="str">
            <v>TRANSPORTE LOCAL COM CAMINHAO BASCULANTE 6 M3, RODOVIA COM REVESTIMENT O PRIMARIO, DMT ATE 200 M</v>
          </cell>
          <cell r="C443" t="str">
            <v>M3</v>
          </cell>
          <cell r="D443">
            <v>2.7</v>
          </cell>
        </row>
        <row r="444">
          <cell r="A444">
            <v>72858</v>
          </cell>
          <cell r="B444" t="str">
            <v>TRANSPORTE LOCAL COM CAMINHAO BASCULANTE 6 M3, RODOVIA COM REVESTIMENT O PRIMARIO, DMT 200 A 400 M</v>
          </cell>
          <cell r="C444" t="str">
            <v>M3</v>
          </cell>
          <cell r="D444">
            <v>2.77</v>
          </cell>
        </row>
        <row r="445">
          <cell r="A445">
            <v>72859</v>
          </cell>
          <cell r="B445" t="str">
            <v>TRANSPORTE LOCAL COM CAMINHAO BASCULANTE 6 M3, RODOVIA COM REVESTIMENT O PRIMARIO, DMT 400 A 600 M</v>
          </cell>
          <cell r="C445" t="str">
            <v>M3</v>
          </cell>
          <cell r="D445">
            <v>2.85</v>
          </cell>
        </row>
        <row r="446">
          <cell r="A446">
            <v>72860</v>
          </cell>
          <cell r="B446" t="str">
            <v>TRANSPORTE LOCAL COM CAMINHAO BASCULANTE 6 M3, RODOVIA COM REVESTIMENT O PRIMARIO, DMT 600 A 800 M</v>
          </cell>
          <cell r="C446" t="str">
            <v>M3</v>
          </cell>
          <cell r="D446">
            <v>2.93</v>
          </cell>
        </row>
        <row r="447">
          <cell r="A447">
            <v>72871</v>
          </cell>
          <cell r="B447" t="str">
            <v>MOBILIZACAO E INSTALACAO DE 01 EQUIPAMENTO DE SONDAGEM, DISTANCIA ATE 10KM</v>
          </cell>
          <cell r="C447" t="str">
            <v>UN</v>
          </cell>
          <cell r="D447">
            <v>260.44</v>
          </cell>
        </row>
        <row r="448">
          <cell r="A448">
            <v>72872</v>
          </cell>
          <cell r="B448" t="str">
            <v>MOBILIZACAO E INSTALACAO DE 01 EQUIPAMENTO DE SONDAGEM, DISTANCIA DE 1 0KM ATE 20KM</v>
          </cell>
          <cell r="C448" t="str">
            <v>UN</v>
          </cell>
          <cell r="D448">
            <v>417.13</v>
          </cell>
        </row>
        <row r="449">
          <cell r="A449">
            <v>72874</v>
          </cell>
          <cell r="B449" t="str">
            <v>TRANSPORTE LOCAL COM CAMINHAO BASCULANTE 6 M3, RODOVIA COM REVESTIMENT O PRIMARIO, DMT 800 A 1.000 M</v>
          </cell>
          <cell r="C449" t="str">
            <v>M3</v>
          </cell>
          <cell r="D449">
            <v>3.01</v>
          </cell>
        </row>
        <row r="450">
          <cell r="A450">
            <v>72875</v>
          </cell>
          <cell r="B450" t="str">
            <v>TRANSPORTE LOCAL COM CAMINHÃO BASCULANTE 6 M3, RODOVIA COM REVESTIMENT O PRIMARIO</v>
          </cell>
          <cell r="C450" t="str">
            <v>M3XKM</v>
          </cell>
          <cell r="D450">
            <v>1.32</v>
          </cell>
        </row>
        <row r="451">
          <cell r="A451">
            <v>72876</v>
          </cell>
          <cell r="B451" t="str">
            <v>TRANSPORTE LOCAL COM CAMINHÃO BASCULANTE 6 M3, RODOVIA PAVIMENTADA, DM T ATE 200 M</v>
          </cell>
          <cell r="C451" t="str">
            <v>M3</v>
          </cell>
          <cell r="D451">
            <v>2.42</v>
          </cell>
        </row>
        <row r="452">
          <cell r="A452">
            <v>72877</v>
          </cell>
          <cell r="B452" t="str">
            <v>TRANSPORTE LOCAL COM CAMINHAO BASCULANTE 6 M3, RODOVIA PAVIMENTADA, DM T 200 A 400 M</v>
          </cell>
          <cell r="C452" t="str">
            <v>M3</v>
          </cell>
          <cell r="D452">
            <v>2.4900000000000002</v>
          </cell>
        </row>
        <row r="453">
          <cell r="A453">
            <v>72878</v>
          </cell>
          <cell r="B453" t="str">
            <v>TRANSPORTE LOCAL COM CAMINHAO BASCULANTE 6 M3, RODOVIA PAVIMENTADA, DM T 400 A 600 M</v>
          </cell>
          <cell r="C453" t="str">
            <v>M3</v>
          </cell>
          <cell r="D453">
            <v>2.56</v>
          </cell>
        </row>
        <row r="454">
          <cell r="A454">
            <v>72879</v>
          </cell>
          <cell r="B454" t="str">
            <v>TRANSPORTE LOCAL COM CAMINHAO BASCULANTE 6 M3, RODOVIA PAVIMENTADA, DM T 600 A 800 M</v>
          </cell>
          <cell r="C454" t="str">
            <v>M3</v>
          </cell>
          <cell r="D454">
            <v>2.64</v>
          </cell>
        </row>
        <row r="455">
          <cell r="A455">
            <v>72880</v>
          </cell>
          <cell r="B455" t="str">
            <v>TRANSPORTE LOCAL COM CAMINHAO BASCULANTE 6 M3, RODOVIA PAVIMENTADA, DM T 800 A 1.000 M</v>
          </cell>
          <cell r="C455" t="str">
            <v>M3</v>
          </cell>
          <cell r="D455">
            <v>2.7</v>
          </cell>
        </row>
        <row r="456">
          <cell r="A456">
            <v>72881</v>
          </cell>
          <cell r="B456" t="str">
            <v>TRANSPORTE LOCAL COM CAMINHAO BASCULANTE 6 M3, RODOVIA PAVIMENTADA ( P ARA DISTANCIAS SUPERIORES A 4 KM )</v>
          </cell>
          <cell r="C456" t="str">
            <v>M3XKM</v>
          </cell>
          <cell r="D456">
            <v>1.18</v>
          </cell>
        </row>
        <row r="457">
          <cell r="A457">
            <v>72882</v>
          </cell>
          <cell r="B457" t="str">
            <v>TRANSPORTE COMERCIAL COM CAMINHAO CARROCERIA 9 T, RODOVIA EM LEITO NAT URAL</v>
          </cell>
          <cell r="C457" t="str">
            <v>M3XKM</v>
          </cell>
          <cell r="D457">
            <v>1.04</v>
          </cell>
        </row>
        <row r="458">
          <cell r="A458">
            <v>72883</v>
          </cell>
          <cell r="B458" t="str">
            <v>TRANSPORTE COMERCIAL COM CAMINHAO CARROCERIA 9 T, RODOVIA COM REVESTIM ENTO PRIMARIO</v>
          </cell>
          <cell r="C458" t="str">
            <v>M3XKM</v>
          </cell>
          <cell r="D458">
            <v>0.83</v>
          </cell>
        </row>
        <row r="459">
          <cell r="A459">
            <v>72884</v>
          </cell>
          <cell r="B459" t="str">
            <v>TRANSPORTE COMERCIAL COM CAMINHAO CARROCERIA 9 T, RODOVIA PAVIMENTADA</v>
          </cell>
          <cell r="C459" t="str">
            <v>M3XKM</v>
          </cell>
          <cell r="D459">
            <v>0.7</v>
          </cell>
        </row>
        <row r="460">
          <cell r="A460">
            <v>72885</v>
          </cell>
          <cell r="B460" t="str">
            <v>TRANSPORTE COMERCIAL COM CAMINHAO BASCULANTE 6 M3, RODOVIA EM LEITO NA TURAL</v>
          </cell>
          <cell r="C460" t="str">
            <v>M3XKM</v>
          </cell>
          <cell r="D460">
            <v>1.33</v>
          </cell>
        </row>
        <row r="461">
          <cell r="A461">
            <v>72886</v>
          </cell>
          <cell r="B461" t="str">
            <v>TRANSPORTE COMERCIAL COM CAMINHAO BASCULANTE 6 M3, RODOVIA COM REVESTI MENTO PRIMARIO</v>
          </cell>
          <cell r="C461" t="str">
            <v>M3XKM</v>
          </cell>
          <cell r="D461">
            <v>1.06</v>
          </cell>
        </row>
        <row r="462">
          <cell r="A462">
            <v>72887</v>
          </cell>
          <cell r="B462" t="str">
            <v>TRANSPORTE COMERCIAL COM CAMINHAO BASCULANTE 6 M3, RODOVIA PAVIMENTADA</v>
          </cell>
          <cell r="C462" t="str">
            <v>M3XKM</v>
          </cell>
          <cell r="D462">
            <v>0.89</v>
          </cell>
        </row>
        <row r="463">
          <cell r="A463">
            <v>72888</v>
          </cell>
          <cell r="B463" t="str">
            <v>CARGA, MANOBRAS E DESCARGA DE AREIA, BRITA, PEDRA DE MAO E SOLOS COM C AMINHAO BASCULANTE 6 M3 (DESCARGA LIVRE)</v>
          </cell>
          <cell r="C463" t="str">
            <v>M3</v>
          </cell>
          <cell r="D463">
            <v>0.93</v>
          </cell>
        </row>
        <row r="464">
          <cell r="A464">
            <v>72890</v>
          </cell>
          <cell r="B464" t="str">
            <v>CARGA, MANOBRAS E DESCARGA DE BRITA PARA TRATAMENTOS SUPERFICIAIS, COM CAMINHAO BASCULANTE 6 M3, DESCARGA EM DISTRIBUIDOR</v>
          </cell>
          <cell r="C464" t="str">
            <v>M3</v>
          </cell>
          <cell r="D464">
            <v>5.62</v>
          </cell>
        </row>
        <row r="465">
          <cell r="A465">
            <v>72891</v>
          </cell>
          <cell r="B465" t="str">
            <v>CARGA, MANOBRAS E DESCARGA DE MISTURA BETUMINOSA A QUENTE, COM CAMINHA O BASCULANTE 6 M3, DESCARGA EM VIBRO-ACABADORA</v>
          </cell>
          <cell r="C465" t="str">
            <v>M3</v>
          </cell>
          <cell r="D465">
            <v>4.6399999999999997</v>
          </cell>
        </row>
        <row r="466">
          <cell r="A466">
            <v>72892</v>
          </cell>
          <cell r="B466" t="str">
            <v>CARGA, MANOBRAS E DESCARGA DE DE MISTURA BETUMINOSA A FRIO, COM CAMINH AO BASCULANTE 6 M3, DESCARGA EM VIBRO-ACABADORA</v>
          </cell>
          <cell r="C466" t="str">
            <v>M3</v>
          </cell>
          <cell r="D466">
            <v>10</v>
          </cell>
        </row>
        <row r="467">
          <cell r="A467">
            <v>72893</v>
          </cell>
          <cell r="B467" t="str">
            <v>CARGA, MANOBRAS E DESCARGA DE BRITA PARA BASE DE MACADAME, COM CAMINHA O BASCULANTE 6 M3, DESCARGA EM DISTRIBUIDOR</v>
          </cell>
          <cell r="C467" t="str">
            <v>M3</v>
          </cell>
          <cell r="D467">
            <v>2.4900000000000002</v>
          </cell>
        </row>
        <row r="468">
          <cell r="A468">
            <v>72894</v>
          </cell>
          <cell r="B468" t="str">
            <v>CARGA, MANOBRAS E DESCARGA DE MISTURAS DE SOLOS E AGREGADOS, COM CAMIN HAO BASCULANTE 6 M3, DESCARGA EM DISTRIBUIDOR</v>
          </cell>
          <cell r="C468" t="str">
            <v>M3</v>
          </cell>
          <cell r="D468">
            <v>3.2</v>
          </cell>
        </row>
        <row r="469">
          <cell r="A469">
            <v>72895</v>
          </cell>
          <cell r="B469" t="str">
            <v>CARGA, MANOBRAS E DESCARGA DE MATERIAIS DIVERSOS, COM CAMINHAO BASCULA NTE 6M3 (CARGA E DESCARGA MANUAIS)</v>
          </cell>
          <cell r="C469" t="str">
            <v>M3</v>
          </cell>
          <cell r="D469">
            <v>16.87</v>
          </cell>
        </row>
        <row r="470">
          <cell r="A470">
            <v>72896</v>
          </cell>
          <cell r="B470" t="str">
            <v>CARGA MANUAL DE TERRA EM CAMINHAO BASCULANTE 6 M3</v>
          </cell>
          <cell r="C470" t="str">
            <v>M3</v>
          </cell>
          <cell r="D470">
            <v>13.62</v>
          </cell>
        </row>
        <row r="471">
          <cell r="A471">
            <v>72897</v>
          </cell>
          <cell r="B471" t="str">
            <v>CARGA MANUAL DE ENTULHO EM CAMINHAO BASCULANTE 6 M3</v>
          </cell>
          <cell r="C471" t="str">
            <v>M3</v>
          </cell>
          <cell r="D471">
            <v>16.39</v>
          </cell>
        </row>
        <row r="472">
          <cell r="A472">
            <v>72898</v>
          </cell>
          <cell r="B472" t="str">
            <v>CARGA E DESCARGA MECANIZADAS DE ENTULHO EM CAMINHAO BASCULANTE 6 M3</v>
          </cell>
          <cell r="C472" t="str">
            <v>M3</v>
          </cell>
          <cell r="D472">
            <v>0.93</v>
          </cell>
        </row>
        <row r="473">
          <cell r="A473">
            <v>72899</v>
          </cell>
          <cell r="B473" t="str">
            <v>TRANSPORTE DE ENTULHO COM CAMINHÃO BASCULANTE 6 M3, RODOVIA PAVIMENTAD A, DMT ATE 0,5 KM</v>
          </cell>
          <cell r="C473" t="str">
            <v>M3</v>
          </cell>
          <cell r="D473">
            <v>4.3600000000000003</v>
          </cell>
        </row>
        <row r="474">
          <cell r="A474">
            <v>72900</v>
          </cell>
          <cell r="B474" t="str">
            <v>TRANSPORTE DE ENTULHO COM CAMINHAO BASCULANTE 6 M3, RODOVIA PAVIMENTAD A, DMT 0,5 A 1,0 KM</v>
          </cell>
          <cell r="C474" t="str">
            <v>M3</v>
          </cell>
          <cell r="D474">
            <v>4.8</v>
          </cell>
        </row>
        <row r="475">
          <cell r="A475">
            <v>72910</v>
          </cell>
          <cell r="B475" t="str">
            <v>BASE DE SOLO ARENOSO FINO, COMPACTACAO 100% PROCTOR MODIFICADO</v>
          </cell>
          <cell r="C475" t="str">
            <v>M3</v>
          </cell>
          <cell r="D475">
            <v>6.99</v>
          </cell>
        </row>
        <row r="476">
          <cell r="A476">
            <v>72911</v>
          </cell>
          <cell r="B476" t="str">
            <v>BASE DE SOLO ESTABILIZADO SEM MISTURA, COMPACTACAO 100% PROCTOR NORMAL , EXCLUSIVE ESCAVACAO, CARGA E TRANSPORTE DO SOLO</v>
          </cell>
          <cell r="C476" t="str">
            <v>M3</v>
          </cell>
          <cell r="D476">
            <v>8.7200000000000006</v>
          </cell>
        </row>
        <row r="477">
          <cell r="A477">
            <v>72912</v>
          </cell>
          <cell r="B477" t="str">
            <v>BASE DE SOLO CIMENTO 2% MISTURA EM PISTA, COMPACTACAO 100% PROCTOR INT ERMEDIARIO, EXCLUSIVE ESCAVACAO, CARGA E TRANSPORTE DO SOLO</v>
          </cell>
          <cell r="C477" t="str">
            <v>M3</v>
          </cell>
          <cell r="D477">
            <v>25.9</v>
          </cell>
        </row>
        <row r="478">
          <cell r="A478">
            <v>72913</v>
          </cell>
          <cell r="B478" t="str">
            <v>BASE DE SOLO CIMENTO 4% MISTURA EM PISTA, COMPACTACAO 100% PROCTOR NOR MAL, EXCLUSIVE TRANSPORTE DO SOLO</v>
          </cell>
          <cell r="C478" t="str">
            <v>M3</v>
          </cell>
          <cell r="D478">
            <v>41.78</v>
          </cell>
        </row>
        <row r="479">
          <cell r="A479">
            <v>72914</v>
          </cell>
          <cell r="B479" t="str">
            <v>BASE DE SOLO CIMENTO 6% MISTURA EM PISTA, COMPACTACAO 100% PROCTOR NOR MAL, EXCLUSIVE ESCAVACAO, CARGA E TRANSPORTE DO SOLO</v>
          </cell>
          <cell r="C479" t="str">
            <v>M3</v>
          </cell>
          <cell r="D479">
            <v>59.8</v>
          </cell>
        </row>
        <row r="480">
          <cell r="A480">
            <v>72915</v>
          </cell>
          <cell r="B480" t="str">
            <v>ESCAVACAO MECANICA DE VALA EM MATERIAL DE 2A. CATEGORIA ATE 2 M DE PRO FUNDIDADE COM UTILIZACAO DE ESCAVADEIRA HIDRAULICA</v>
          </cell>
          <cell r="C480" t="str">
            <v>M3</v>
          </cell>
          <cell r="D480">
            <v>9.99</v>
          </cell>
        </row>
        <row r="481">
          <cell r="A481">
            <v>72916</v>
          </cell>
          <cell r="B481" t="str">
            <v>BASE DE SOLO CIMENTO 2% MISTURA EM USINA, COMPACTACAO 100% PROCTOR INT ERMEDIARIO, EXCLUSIVE ESCAVACAO, CARGA E TRANSPORTE DO SOLO</v>
          </cell>
          <cell r="C481" t="str">
            <v>M3</v>
          </cell>
          <cell r="D481">
            <v>27.93</v>
          </cell>
        </row>
        <row r="482">
          <cell r="A482">
            <v>72917</v>
          </cell>
          <cell r="B482" t="str">
            <v>ESCAVACAO MECANICA DE VALA EM MATERIAL 2A. CATEGORIA DE 2,01 ATE 4,00 M DE PROFUNDIDADE COM UTILIZACAO DE ESCAVADEIRA HIDRAULICA</v>
          </cell>
          <cell r="C482" t="str">
            <v>M3</v>
          </cell>
          <cell r="D482">
            <v>11.41</v>
          </cell>
        </row>
        <row r="483">
          <cell r="A483">
            <v>72918</v>
          </cell>
          <cell r="B483" t="str">
            <v>ESCAVACAO MECANICA DE VALA EM MATERIAL 2A. CATEGORIA DE 4,01 ATE 6,00 M DE PROFUNDIDADE COM UTILIZACAO DE ESCAVADEIRA HIDRAULICA</v>
          </cell>
          <cell r="C483" t="str">
            <v>M3</v>
          </cell>
          <cell r="D483">
            <v>13.31</v>
          </cell>
        </row>
        <row r="484">
          <cell r="A484">
            <v>72919</v>
          </cell>
          <cell r="B484" t="str">
            <v>BASE DE SOLO CIMENTO 4% MISTURA EM USINA, COMPACTACAO 100% PROCTOR NOR MAL, EXCLUSIVE ESCAVACAO, CARGA E TRANSPORTE DO SOLO</v>
          </cell>
          <cell r="C484" t="str">
            <v>M3</v>
          </cell>
          <cell r="D484">
            <v>41.99</v>
          </cell>
        </row>
        <row r="485">
          <cell r="A485">
            <v>72922</v>
          </cell>
          <cell r="B485" t="str">
            <v>BASE DE SOLO CIMENTO 6% COM MISTURA EM USINA, COMPACTACAO 100% PROCTOR NORMAL, EXCLUSIVE ESCAVACAO, CARGA E TRANSPORTE DO SOLO</v>
          </cell>
          <cell r="C485" t="str">
            <v>M3</v>
          </cell>
          <cell r="D485">
            <v>58.17</v>
          </cell>
        </row>
        <row r="486">
          <cell r="A486">
            <v>72923</v>
          </cell>
          <cell r="B486" t="str">
            <v>BASE DE SOLO - BRITA (40/60), MISTURA EM USINA, COMPACTACAO 100% PROCT OR MODIFICADO, EXCLUSIVE ESCAVACAO, CARGA E TRANSPORTE</v>
          </cell>
          <cell r="C486" t="str">
            <v>M3</v>
          </cell>
          <cell r="D486">
            <v>52.44</v>
          </cell>
        </row>
        <row r="487">
          <cell r="A487">
            <v>72924</v>
          </cell>
          <cell r="B487" t="str">
            <v>BASE DE SOLO - BRITA (50/50), MISTURA EM USINA, COMPACTACAO 100% PROCT OR MODIFICADO, EXCLUSIVE ESCAVACAO, CARGA E TRANSPORTE</v>
          </cell>
          <cell r="C487" t="str">
            <v>M3</v>
          </cell>
          <cell r="D487">
            <v>45.01</v>
          </cell>
        </row>
        <row r="488">
          <cell r="A488">
            <v>72925</v>
          </cell>
          <cell r="B488" t="str">
            <v>ELETRODUTO METALICO FLEXIVEL DN 25MM FABRICADO COM FITA DE ACO ZINCADO , REVESTIDO EXTERNAMENTE COM  PVC PRETO, INCLUSIVE CONEXOES, FORNECIME NTO E INSTALACAO</v>
          </cell>
          <cell r="C488" t="str">
            <v>M</v>
          </cell>
          <cell r="D488">
            <v>9.9700000000000006</v>
          </cell>
        </row>
        <row r="489">
          <cell r="A489">
            <v>72926</v>
          </cell>
          <cell r="B489" t="str">
            <v>ELETRODUTO METALICO FLEXIVEL DN 40MM FABRICADO COM FITA DE ACO ZINCADO , REVESTIDO EXTERNAMENTE COM PVC PRETO, INCLUSIVE CONEXOES, FORNECIMEN TO E INSTALACAO</v>
          </cell>
          <cell r="C489" t="str">
            <v>M</v>
          </cell>
          <cell r="D489">
            <v>15.99</v>
          </cell>
        </row>
        <row r="490">
          <cell r="A490">
            <v>72927</v>
          </cell>
          <cell r="B490" t="str">
            <v>CORDOALHA DE COBRE NU, INCLUSIVE ISOLADORES - 16,00 MM2 - FORNECIMENTO E INSTALACAO</v>
          </cell>
          <cell r="C490" t="str">
            <v>M</v>
          </cell>
          <cell r="D490">
            <v>28.24</v>
          </cell>
        </row>
        <row r="491">
          <cell r="A491">
            <v>72928</v>
          </cell>
          <cell r="B491" t="str">
            <v>CORDOALHA DE COBRE NU, INCLUSIVE ISOLADORES - 25,00 MM2 - FORNECIMENTO E INSTALACAO</v>
          </cell>
          <cell r="C491" t="str">
            <v>M</v>
          </cell>
          <cell r="D491">
            <v>32.39</v>
          </cell>
        </row>
        <row r="492">
          <cell r="A492">
            <v>72929</v>
          </cell>
          <cell r="B492" t="str">
            <v>CORDOALHA DE COBRE NU, INCLUSIVE ISOLADORES - 35,00 MM2 - FORNECIMENTO E INSTALACAO</v>
          </cell>
          <cell r="C492" t="str">
            <v>M</v>
          </cell>
          <cell r="D492">
            <v>37.729999999999997</v>
          </cell>
        </row>
        <row r="493">
          <cell r="A493">
            <v>72930</v>
          </cell>
          <cell r="B493" t="str">
            <v>CORDOALHA DE COBRE NU, INCLUSIVE ISOLADORES - 50,00 MM2 - FORNECIMENTO E INSTALACAO</v>
          </cell>
          <cell r="C493" t="str">
            <v>M</v>
          </cell>
          <cell r="D493">
            <v>46.55</v>
          </cell>
        </row>
        <row r="494">
          <cell r="A494">
            <v>72931</v>
          </cell>
          <cell r="B494" t="str">
            <v>CORDOALHA DE COBRE NU, INCLUSIVE ISOLADORES - 70,00 MM2 - FORNECIMENTO E INSTALACAO</v>
          </cell>
          <cell r="C494" t="str">
            <v>M</v>
          </cell>
          <cell r="D494">
            <v>56.05</v>
          </cell>
        </row>
        <row r="495">
          <cell r="A495">
            <v>72932</v>
          </cell>
          <cell r="B495" t="str">
            <v>CORDOALHA DE COBRE NU, INCLUSIVE ISOLADORES - 95,00 MM2 - FORNECIMENTO E INSTALACAO</v>
          </cell>
          <cell r="C495" t="str">
            <v>M</v>
          </cell>
          <cell r="D495">
            <v>68.77</v>
          </cell>
        </row>
        <row r="496">
          <cell r="A496">
            <v>72941</v>
          </cell>
          <cell r="B496" t="str">
            <v>APARELHO SINALIZADOR DE SAIDA DE GARAGEM, COM CELULA FOTOELETRICA - FO RNECIMENTO E INSTALACAO</v>
          </cell>
          <cell r="C496" t="str">
            <v>UN</v>
          </cell>
          <cell r="D496">
            <v>369.53</v>
          </cell>
        </row>
        <row r="497">
          <cell r="A497">
            <v>72942</v>
          </cell>
          <cell r="B497" t="str">
            <v>PINTURA DE LIGACAO COM EMULSAO RR-1C</v>
          </cell>
          <cell r="C497" t="str">
            <v>M2</v>
          </cell>
          <cell r="D497">
            <v>1.39</v>
          </cell>
        </row>
        <row r="498">
          <cell r="A498">
            <v>72943</v>
          </cell>
          <cell r="B498" t="str">
            <v>PINTURA DE LIGACAO COM EMULSAO RR-2C</v>
          </cell>
          <cell r="C498" t="str">
            <v>M2</v>
          </cell>
          <cell r="D498">
            <v>1.49</v>
          </cell>
        </row>
        <row r="499">
          <cell r="A499">
            <v>72944</v>
          </cell>
          <cell r="B499" t="str">
            <v>PAVIMENTACAO EM PARALELEPIPEDO SOBRE COLCHAO DE AREIA 10CM, REJUNTADO COM AREIA</v>
          </cell>
          <cell r="C499" t="str">
            <v>M2</v>
          </cell>
          <cell r="D499">
            <v>61.04</v>
          </cell>
        </row>
        <row r="500">
          <cell r="A500">
            <v>72945</v>
          </cell>
          <cell r="B500" t="str">
            <v>IMPRIMACAO DE BASE DE PAVIMENTACAO COM ADP CM-30</v>
          </cell>
          <cell r="C500" t="str">
            <v>M2</v>
          </cell>
          <cell r="D500">
            <v>5.74</v>
          </cell>
        </row>
        <row r="501">
          <cell r="A501">
            <v>72947</v>
          </cell>
          <cell r="B501" t="str">
            <v>SINALIZACAO HORIZONTAL COM TINTA RETRORREFLETIVA A BASE DE RESINA ACRI LICA COM MICROESFERAS DE VIDRO</v>
          </cell>
          <cell r="C501" t="str">
            <v>M2</v>
          </cell>
          <cell r="D501">
            <v>18.86</v>
          </cell>
        </row>
        <row r="502">
          <cell r="A502">
            <v>72948</v>
          </cell>
          <cell r="B502" t="str">
            <v>COLCHAO DE AREIA PARA PAVIMENTACAO EM PARALELEPIPEDO OU BLOCOS DE CONC RETO INTERTRAVADOS</v>
          </cell>
          <cell r="C502" t="str">
            <v>M3</v>
          </cell>
          <cell r="D502">
            <v>76.95</v>
          </cell>
        </row>
        <row r="503">
          <cell r="A503">
            <v>72956</v>
          </cell>
          <cell r="B503" t="str">
            <v>TRATAMENTO SUPERFICIAL SIMPLES - TSS, COM EMULSAO RR-2C</v>
          </cell>
          <cell r="C503" t="str">
            <v>M2</v>
          </cell>
          <cell r="D503">
            <v>5.32</v>
          </cell>
        </row>
        <row r="504">
          <cell r="A504">
            <v>72958</v>
          </cell>
          <cell r="B504" t="str">
            <v>TRATAMENTO SUPERFICIAL DUPLO - TSD, COM EMULSAO RR-2C</v>
          </cell>
          <cell r="C504" t="str">
            <v>M2</v>
          </cell>
          <cell r="D504">
            <v>9.5299999999999994</v>
          </cell>
        </row>
        <row r="505">
          <cell r="A505">
            <v>72960</v>
          </cell>
          <cell r="B505" t="str">
            <v>TRATAMENTO SUPERFICIAL TRIPLO - TST, COM EMULSAO RR-2C</v>
          </cell>
          <cell r="C505" t="str">
            <v>M2</v>
          </cell>
          <cell r="D505">
            <v>12.65</v>
          </cell>
        </row>
        <row r="506">
          <cell r="A506">
            <v>72961</v>
          </cell>
          <cell r="B506" t="str">
            <v>REGULARIZACAO E COMPACTACAO DE SUBLEITO ATE 20 CM DE ESPESSURA</v>
          </cell>
          <cell r="C506" t="str">
            <v>M2</v>
          </cell>
          <cell r="D506">
            <v>1.17</v>
          </cell>
        </row>
        <row r="507">
          <cell r="A507">
            <v>72962</v>
          </cell>
          <cell r="B507" t="str">
            <v>USINAGEM DE CBUQ COM CAP 50/70, PARA CAPA DE ROLAMENTO</v>
          </cell>
          <cell r="C507" t="str">
            <v>T</v>
          </cell>
          <cell r="D507">
            <v>224.86</v>
          </cell>
        </row>
        <row r="508">
          <cell r="A508">
            <v>72963</v>
          </cell>
          <cell r="B508" t="str">
            <v>USINAGEM DE CBUQ COM CAP 50/70, PARA BINDER</v>
          </cell>
          <cell r="C508" t="str">
            <v>T</v>
          </cell>
          <cell r="D508">
            <v>186.95</v>
          </cell>
        </row>
        <row r="509">
          <cell r="A509">
            <v>72964</v>
          </cell>
          <cell r="B509" t="str">
            <v>CONCRETO BETUMINOSO USINADO A QUENTE COM CAP 50/70, BINDER, INCLUSO US INAGEM E APLICACAO, EXCLUSIVE TRANSPORTE</v>
          </cell>
          <cell r="C509" t="str">
            <v>T</v>
          </cell>
          <cell r="D509">
            <v>195.22</v>
          </cell>
        </row>
        <row r="510">
          <cell r="A510">
            <v>72965</v>
          </cell>
          <cell r="B510" t="str">
            <v>FABRICAÇÃO E APLICAÇÃO DE CONCRETO BETUMINOSO USINADO A QUENTE(CBUQ),C AP 50/70,  EXCLUSIVE TRANSPORTE</v>
          </cell>
          <cell r="C510" t="str">
            <v>T</v>
          </cell>
          <cell r="D510">
            <v>235.2</v>
          </cell>
        </row>
        <row r="511">
          <cell r="A511">
            <v>72967</v>
          </cell>
          <cell r="B511" t="str">
            <v>MEIO-FIO DE CONCRETO PRE-MOLDADO 12 X 30 CM, SOBRE BASE DE CONCRETO SI MPLES E REJUNTADO COM ARGAMASSA TRACO 1:3 (CIMENTO E AREIA)</v>
          </cell>
          <cell r="C511" t="str">
            <v>M</v>
          </cell>
          <cell r="D511">
            <v>29.99</v>
          </cell>
        </row>
        <row r="512">
          <cell r="A512">
            <v>72969</v>
          </cell>
          <cell r="B512" t="str">
            <v>CARGA DE PEDRA PARA PAVIMENTO POLIEDRICO</v>
          </cell>
          <cell r="C512" t="str">
            <v>M2</v>
          </cell>
          <cell r="D512">
            <v>0.84</v>
          </cell>
        </row>
        <row r="513">
          <cell r="A513">
            <v>72971</v>
          </cell>
          <cell r="B513" t="str">
            <v>COMPACTACAO DE PAVIMENTO POLIEDRICO</v>
          </cell>
          <cell r="C513" t="str">
            <v>M2</v>
          </cell>
          <cell r="D513">
            <v>0.05</v>
          </cell>
        </row>
        <row r="514">
          <cell r="A514">
            <v>72972</v>
          </cell>
          <cell r="B514" t="str">
            <v>CONTENCAO LATERAL COM SOLO LOCAL PARA PAVIMENTO POLIEDRICO</v>
          </cell>
          <cell r="C514" t="str">
            <v>M2</v>
          </cell>
          <cell r="D514">
            <v>0.67</v>
          </cell>
        </row>
        <row r="515">
          <cell r="A515">
            <v>72973</v>
          </cell>
          <cell r="B515" t="str">
            <v>CORTE E PREPARO DE CORDAO DE PEDRA PARA PAVIMENTO POLIEDRICO</v>
          </cell>
          <cell r="C515" t="str">
            <v>M</v>
          </cell>
          <cell r="D515">
            <v>1.27</v>
          </cell>
        </row>
        <row r="516">
          <cell r="A516">
            <v>72974</v>
          </cell>
          <cell r="B516" t="str">
            <v>CORTE E PREPARO DE PEDRA PARA PAVIMENTO POLIEDRICO</v>
          </cell>
          <cell r="C516" t="str">
            <v>M2</v>
          </cell>
          <cell r="D516">
            <v>4.2300000000000004</v>
          </cell>
        </row>
        <row r="517">
          <cell r="A517">
            <v>72975</v>
          </cell>
          <cell r="B517" t="str">
            <v>DESMONTE MANUAL DE PEDRA PARA PAVIMENTO POLIEDRICO</v>
          </cell>
          <cell r="C517" t="str">
            <v>M2</v>
          </cell>
          <cell r="D517">
            <v>0.47</v>
          </cell>
        </row>
        <row r="518">
          <cell r="A518">
            <v>72976</v>
          </cell>
          <cell r="B518" t="str">
            <v>CARGA DE CORDAO DE PEDRA PARA PAVIMENTO POLIEDRICO</v>
          </cell>
          <cell r="C518" t="str">
            <v>M</v>
          </cell>
          <cell r="D518">
            <v>0.42</v>
          </cell>
        </row>
        <row r="519">
          <cell r="A519">
            <v>72978</v>
          </cell>
          <cell r="B519" t="str">
            <v>EXTRACAO, CARGA E ASSENTAMENTO DE CORDAO DE PEDRA PARA PAVIMENTO POLIE DRICO, EXCLUSIVE TRANSPORTE DE PEDRA E INDENIZACAO PEDREIRA</v>
          </cell>
          <cell r="C519" t="str">
            <v>M</v>
          </cell>
          <cell r="D519">
            <v>4.2300000000000004</v>
          </cell>
        </row>
        <row r="520">
          <cell r="A520">
            <v>72979</v>
          </cell>
          <cell r="B520" t="str">
            <v>EXTRACAO, CARGA, PREPARO E ASSENTAMENTO DE PEDRAS POLIEDRICAS, EXCLUSI VE TRANSPORTE DE PEDRA E INDENIZACAO PEDREIRA</v>
          </cell>
          <cell r="C520" t="str">
            <v>M2</v>
          </cell>
          <cell r="D520">
            <v>8.1</v>
          </cell>
        </row>
        <row r="521">
          <cell r="A521">
            <v>73298</v>
          </cell>
          <cell r="B521" t="str">
            <v>VIBRADOR DE IMERSAO MOTOR ELETR 2CV (CP) TUBO DE 48X48 C/MANGOTE DE 5M COMP -EXCL OPERADOR</v>
          </cell>
          <cell r="C521" t="str">
            <v>H</v>
          </cell>
          <cell r="D521">
            <v>2.6</v>
          </cell>
        </row>
        <row r="522">
          <cell r="A522">
            <v>73299</v>
          </cell>
          <cell r="B522" t="str">
            <v>VIBRADOR DE IMERSAO MOTOR ELETR 2CV (CI) TUBO 48X480MM C/MANGOTE DE 5M COMP - EXCL OPERADOR</v>
          </cell>
          <cell r="C522" t="str">
            <v>H</v>
          </cell>
          <cell r="D522">
            <v>2.23</v>
          </cell>
        </row>
        <row r="523">
          <cell r="A523">
            <v>73301</v>
          </cell>
          <cell r="B523" t="str">
            <v>ESCORAMENTO FORMAS ATE H = 3,30M, COM MADEIRA DE 3A QUALIDADE, NAO APA RELHADA, APROVEITAMENTO TABUAS 3X E PRUMOS 4X.</v>
          </cell>
          <cell r="C523" t="str">
            <v>M3</v>
          </cell>
          <cell r="D523">
            <v>7.84</v>
          </cell>
        </row>
        <row r="524">
          <cell r="A524">
            <v>73303</v>
          </cell>
          <cell r="B524" t="str">
            <v>GRUPO GERADOR ESTACIONÁRIO, MOTOR DIESEL POTÊNCIA 170 KVA - DEPRECIAÇÃ O. AF_02/2016</v>
          </cell>
          <cell r="C524" t="str">
            <v>H</v>
          </cell>
          <cell r="D524">
            <v>3.85</v>
          </cell>
        </row>
        <row r="525">
          <cell r="A525">
            <v>73304</v>
          </cell>
          <cell r="B525" t="str">
            <v>CUSTOS COMBUSTIVEL + MATERIAL DISTRIBUIDOR DE AGREGADO SPRE*</v>
          </cell>
          <cell r="C525" t="str">
            <v>H</v>
          </cell>
          <cell r="D525">
            <v>58.49</v>
          </cell>
        </row>
        <row r="526">
          <cell r="A526">
            <v>73305</v>
          </cell>
          <cell r="B526" t="str">
            <v>DISTRIBUIDOR DE AGREGADOS AUTOPROPELIDO CAP 3 M3, A DIESEL, 6 CC, 140 CV - JUROS</v>
          </cell>
          <cell r="C526" t="str">
            <v>H</v>
          </cell>
          <cell r="D526">
            <v>9.7100000000000009</v>
          </cell>
        </row>
        <row r="527">
          <cell r="A527">
            <v>73307</v>
          </cell>
          <cell r="B527" t="str">
            <v>GRUPO GERADOR ESTACIONÁRIO, MOTOR DIESEL POTÊNCIA 170 KVA - MANUTENÇÃO . AF_02/2016</v>
          </cell>
          <cell r="C527" t="str">
            <v>H</v>
          </cell>
          <cell r="D527">
            <v>2.83</v>
          </cell>
        </row>
        <row r="528">
          <cell r="A528">
            <v>73308</v>
          </cell>
          <cell r="B528" t="str">
            <v>DISTRIBUIDOR DE AGREGADOS AUTOPROPELIDO CAP 3 M3, A DIESEL, 6 CC, 140 CV - DEPRECIACAO</v>
          </cell>
          <cell r="C528" t="str">
            <v>H</v>
          </cell>
          <cell r="D528">
            <v>25.71</v>
          </cell>
        </row>
        <row r="529">
          <cell r="A529">
            <v>73309</v>
          </cell>
          <cell r="B529" t="str">
            <v>ROLO COMPACTADOR VIBRATÓRIO PÉ DE CARNEIRO PARA SOLOS, POTÊNCIA 80 HP, PESO OPERACIONAL SEM/COM LASTRO 7,4 / 8,8 T, LARGURA DE TRABALHO 1,68 M - DEPRECIAÇÃO. AF_02/2016</v>
          </cell>
          <cell r="C529" t="str">
            <v>H</v>
          </cell>
          <cell r="D529">
            <v>14.63</v>
          </cell>
        </row>
        <row r="530">
          <cell r="A530">
            <v>73311</v>
          </cell>
          <cell r="B530" t="str">
            <v>GRUPO GERADOR ESTACIONÁRIO, MOTOR DIESEL POTÊNCIA 170 KVA - MATERIAIS NA OPERAÇÃO. AF_02/2016</v>
          </cell>
          <cell r="C530" t="str">
            <v>H</v>
          </cell>
          <cell r="D530">
            <v>114.44</v>
          </cell>
        </row>
        <row r="531">
          <cell r="A531">
            <v>73312</v>
          </cell>
          <cell r="B531" t="str">
            <v>DISTRIBUIDOR DE AGREGADOS AUTOPROPELIDO CAP 3 M3, A DIESEL, 6 CC, 140 CV - MANUTENCAO</v>
          </cell>
          <cell r="C531" t="str">
            <v>H</v>
          </cell>
          <cell r="D531">
            <v>12.85</v>
          </cell>
        </row>
        <row r="532">
          <cell r="A532">
            <v>73313</v>
          </cell>
          <cell r="B532" t="str">
            <v>ROLO COMPACTADOR VIBRATÓRIO PÉ DE CARNEIRO PARA SOLOS, POTÊNCIA 80 HP, PESO OPERACIONAL SEM/COM LASTRO 7,4 / 8,8 T, LARGURA DE TRABALHO 1,68 M - JUROS. AF_02/2016</v>
          </cell>
          <cell r="C532" t="str">
            <v>H</v>
          </cell>
          <cell r="D532">
            <v>3.41</v>
          </cell>
        </row>
        <row r="533">
          <cell r="A533">
            <v>73315</v>
          </cell>
          <cell r="B533" t="str">
            <v>ROLO COMPACTADOR VIBRATÓRIO PÉ DE CARNEIRO PARA SOLOS, POTÊNCIA 80 HP, PESO OPERACIONAL SEM/COM LASTRO 7,4 / 8,8 T, LARGURA DE TRABALHO 1,68 M - MATERIAIS NA OPERAÇÃO. AF_02/2016</v>
          </cell>
          <cell r="C533" t="str">
            <v>H</v>
          </cell>
          <cell r="D533">
            <v>39.64</v>
          </cell>
        </row>
        <row r="534">
          <cell r="A534">
            <v>73331</v>
          </cell>
          <cell r="B534" t="str">
            <v>VIBRADOR DE IMERSAO MOTOR GAS 3,5CV (CP) TUBO 48X480MM C/MANGOTE DE 5M COMP - EXCL OPERADOR</v>
          </cell>
          <cell r="C534" t="str">
            <v>H</v>
          </cell>
          <cell r="D534">
            <v>2.98</v>
          </cell>
        </row>
        <row r="535">
          <cell r="A535">
            <v>73335</v>
          </cell>
          <cell r="B535" t="str">
            <v>CAMINHÃO TOCO, PBT 14.300 KG, CARGA ÚTIL MÁX. 9.710 KG, DIST. ENTRE EI XOS 3,56 M, POTÊNCIA 185 CV, INCLUSIVE CARROCERIA FIXA ABERTA DE MADEI RA P/ TRANSPORTE GERAL DE CARGA SECA, DIMEN. APROX. 2,50 X 6,50 X 0,50 M - MANUTENÇÃO. AF_06/2014</v>
          </cell>
          <cell r="C535" t="str">
            <v>H</v>
          </cell>
          <cell r="D535">
            <v>13.34</v>
          </cell>
        </row>
        <row r="536">
          <cell r="A536">
            <v>73336</v>
          </cell>
          <cell r="B536" t="str">
            <v>USINA MIST A FRIO CAPAC 50T/H (CP) INCL EQUIPE DE OPERACAO</v>
          </cell>
          <cell r="C536" t="str">
            <v>H</v>
          </cell>
          <cell r="D536">
            <v>337.7</v>
          </cell>
        </row>
        <row r="537">
          <cell r="A537">
            <v>73339</v>
          </cell>
          <cell r="B537" t="str">
            <v>TRATOR DE PNEUS MOTOR DIESEL 61CV (CI) INCL OPERADOR</v>
          </cell>
          <cell r="C537" t="str">
            <v>H</v>
          </cell>
          <cell r="D537">
            <v>22.63</v>
          </cell>
        </row>
        <row r="538">
          <cell r="A538">
            <v>73340</v>
          </cell>
          <cell r="B538" t="str">
            <v>CAMINHÃO TOCO, PBT 14.300 KG, CARGA ÚTIL MÁX. 9.710 KG, DIST. ENTRE EI XOS 3,56 M, POTÊNCIA 185 CV, INCLUSIVE CARROCERIA FIXA ABERTA DE MADEI RA P/ TRANSPORTE GERAL DE CARGA SECA, DIMEN. APROX. 2,50 X 6,50 X 0,50 M - MATERIAIS NA OPERAÇÃO. AF_06/2014</v>
          </cell>
          <cell r="C538" t="str">
            <v>H</v>
          </cell>
          <cell r="D538">
            <v>67.790000000000006</v>
          </cell>
        </row>
        <row r="539">
          <cell r="A539">
            <v>73343</v>
          </cell>
          <cell r="B539" t="str">
            <v>VIBRADOR DE IMERSAO MOTOR GAS 3,5CV TUBO DE 48X480MM (CI) C/MANGOTE DE 5M COMP -EXCL OPERADOR</v>
          </cell>
          <cell r="C539" t="str">
            <v>H</v>
          </cell>
          <cell r="D539">
            <v>0.51</v>
          </cell>
        </row>
        <row r="540">
          <cell r="A540">
            <v>73353</v>
          </cell>
          <cell r="B540" t="str">
            <v>COMPACTADOR DE PNEUS AUTO-PROPULSOR DIESEL 76HP C/7 PNEUS-CI- PESO 5,5/20T INCL OPERADOR</v>
          </cell>
          <cell r="C540" t="str">
            <v>H</v>
          </cell>
          <cell r="D540">
            <v>46.27</v>
          </cell>
        </row>
        <row r="541">
          <cell r="A541">
            <v>73354</v>
          </cell>
          <cell r="B541" t="str">
            <v>MAQUINA DE JUNTAS GAS 8,25CV PART MANUAL (CI) INCL OPERADOR</v>
          </cell>
          <cell r="C541" t="str">
            <v>H</v>
          </cell>
          <cell r="D541">
            <v>15.43</v>
          </cell>
        </row>
        <row r="542">
          <cell r="A542">
            <v>73361</v>
          </cell>
          <cell r="B542" t="str">
            <v>CONCRETO CICLOPICO FCK=10MPA 30% PEDRA DE MAO INCLUSIVE LANCAMENTO</v>
          </cell>
          <cell r="C542" t="str">
            <v>M3</v>
          </cell>
          <cell r="D542">
            <v>317.08999999999997</v>
          </cell>
        </row>
        <row r="543">
          <cell r="A543">
            <v>73367</v>
          </cell>
          <cell r="B543" t="str">
            <v>ROMPEDOR PNEUNATICO 32,6KG CONSUMO AR 38,8L (CI) S/OPERADOR PONTEIRA E MANGUEIRA - FREQUENCIA DE IMPACTOS 1110 IMP/MIN</v>
          </cell>
          <cell r="C543" t="str">
            <v>H</v>
          </cell>
          <cell r="D543">
            <v>2.08</v>
          </cell>
        </row>
        <row r="544">
          <cell r="A544">
            <v>73370</v>
          </cell>
          <cell r="B544" t="str">
            <v>TRANSPORTE QQ NAT CAM BASCULANTE 30 KM/H 8.00 T EXCL  DESPE- SA CARGA/DESC ESPERA DO CAMINHAO/SERVENTE/E OU EQUIP AUX.</v>
          </cell>
          <cell r="C544" t="str">
            <v>T/KM</v>
          </cell>
          <cell r="D544">
            <v>1.1499999999999999</v>
          </cell>
        </row>
        <row r="545">
          <cell r="A545">
            <v>73372</v>
          </cell>
          <cell r="B545" t="str">
            <v>PINHO DE TERCEIRA 1" X 12" E 1" X 9"</v>
          </cell>
          <cell r="C545" t="str">
            <v>M2</v>
          </cell>
          <cell r="D545">
            <v>20.07</v>
          </cell>
        </row>
        <row r="546">
          <cell r="A546">
            <v>73373</v>
          </cell>
          <cell r="B546" t="str">
            <v>CUSTO HORARIO C/ MATERIAIS NA OPERACAO - GUINDASTE AUTOPROPELIDO MADAL - MD 10A 45 HP</v>
          </cell>
          <cell r="C546" t="str">
            <v>H</v>
          </cell>
          <cell r="D546">
            <v>26.89</v>
          </cell>
        </row>
        <row r="547">
          <cell r="A547">
            <v>73374</v>
          </cell>
          <cell r="B547" t="str">
            <v>USINA PRE-MISTURADORA DE SOLOS CAPAC 350/600T/H (CF) INCL EQUIPE DE OPERACAO</v>
          </cell>
          <cell r="C547" t="str">
            <v>H</v>
          </cell>
          <cell r="D547">
            <v>191.93</v>
          </cell>
        </row>
        <row r="548">
          <cell r="A548">
            <v>73378</v>
          </cell>
          <cell r="B548" t="str">
            <v>ROMPEDOR PNEUMATICO 32,6KG CONSUMO AR 38,8L (CP) S/OPERADOR PONTEIRA E MANGUEIRA-FREQUENCIA DE IMPACTO DE 1110 IMP/MIN</v>
          </cell>
          <cell r="C548" t="str">
            <v>H</v>
          </cell>
          <cell r="D548">
            <v>2.88</v>
          </cell>
        </row>
        <row r="549">
          <cell r="A549">
            <v>73390</v>
          </cell>
          <cell r="B549" t="str">
            <v>COMPACTADOR DE PNEUS AUTO-PROPULSOR DIESEL 76HP C/7 PNEUS-CP -PESO 5,5/20T INCL OPERADOR</v>
          </cell>
          <cell r="C549" t="str">
            <v>H</v>
          </cell>
          <cell r="D549">
            <v>98.66</v>
          </cell>
        </row>
        <row r="550">
          <cell r="A550">
            <v>73395</v>
          </cell>
          <cell r="B550" t="str">
            <v>GRUPO GERADOR ESTACIONÁRIO, MOTOR DIESEL POTÊNCIA 170 KVA - CHI DIURNO . AF_02/2016</v>
          </cell>
          <cell r="C550" t="str">
            <v>CHI</v>
          </cell>
          <cell r="D550">
            <v>4.9400000000000004</v>
          </cell>
        </row>
        <row r="551">
          <cell r="A551">
            <v>73402</v>
          </cell>
          <cell r="B551" t="str">
            <v>USINA PRE-MISTURADORA DE SOLOS CAPAC 350/600T/H (CP) INCL EQUIPE DE OPERACAO</v>
          </cell>
          <cell r="C551" t="str">
            <v>H</v>
          </cell>
          <cell r="D551">
            <v>288.51</v>
          </cell>
        </row>
        <row r="552">
          <cell r="A552">
            <v>73413</v>
          </cell>
          <cell r="B552" t="str">
            <v>ESCAVACAO MEC.VALA N ESCOR ATE 1,5M C/RETRO MAT 1A COM REDUTOR (PEDRAS /INST PREDIAIS/OUTROS REDUT PRODUT OU CAVAS FUNDACAO) -  EXCL. ESGOTAM ENTO</v>
          </cell>
          <cell r="C552" t="str">
            <v>M3</v>
          </cell>
          <cell r="D552">
            <v>12.52</v>
          </cell>
        </row>
        <row r="553">
          <cell r="A553">
            <v>73417</v>
          </cell>
          <cell r="B553" t="str">
            <v>GRUPO GERADOR ESTACIONÁRIO, MOTOR DIESEL POTÊNCIA 170 KVA - CHP DIURNO . AF_02/2016</v>
          </cell>
          <cell r="C553" t="str">
            <v>CHP</v>
          </cell>
          <cell r="D553">
            <v>121.12</v>
          </cell>
        </row>
        <row r="554">
          <cell r="A554">
            <v>73426</v>
          </cell>
          <cell r="B554" t="str">
            <v>PERFURACAO MANUAL DIAMETRO 20 CM (5 TF)</v>
          </cell>
          <cell r="C554" t="str">
            <v>M</v>
          </cell>
          <cell r="D554">
            <v>58.96</v>
          </cell>
        </row>
        <row r="555">
          <cell r="A555">
            <v>73430</v>
          </cell>
          <cell r="B555" t="str">
            <v>ESCAVACAO MEC. VALA N ESCOR MAT 1A C/RETRO ENTRE 1,5 E 3M C/ REDUTOR ( PEDRAS/INST PREDIAIS/OUTROS REDUT.PRODUTIV OU CAVAS FUNDACAO ) - EXCL. ESGOTAMENTO.</v>
          </cell>
          <cell r="C555" t="str">
            <v>M3</v>
          </cell>
          <cell r="D555">
            <v>15.23</v>
          </cell>
        </row>
        <row r="556">
          <cell r="A556">
            <v>73431</v>
          </cell>
          <cell r="B556" t="str">
            <v>PINHO TERCEIRA  2,5X10CM</v>
          </cell>
          <cell r="C556" t="str">
            <v>M</v>
          </cell>
          <cell r="D556">
            <v>2.0499999999999998</v>
          </cell>
        </row>
        <row r="557">
          <cell r="A557">
            <v>73432</v>
          </cell>
          <cell r="B557" t="str">
            <v>CHP - BETONEIRA CAPAC. 320 L, MOTOR DIESEL 6 HP, ALFA 320 OU SIMILAR</v>
          </cell>
          <cell r="C557" t="str">
            <v>H</v>
          </cell>
          <cell r="D557">
            <v>16.43</v>
          </cell>
        </row>
        <row r="558">
          <cell r="A558">
            <v>73436</v>
          </cell>
          <cell r="B558" t="str">
            <v>ROLO COMPACTADOR VIBRATÓRIO PÉ DE CARNEIRO PARA SOLOS, POTÊNCIA 80 HP, PESO OPERACIONAL SEM/COM LASTRO 7,4 / 8,8 T, LARGURA DE TRABALHO 1,68 M - CHP DIURNO. AF_02/2016</v>
          </cell>
          <cell r="C558" t="str">
            <v>CHP</v>
          </cell>
          <cell r="D558">
            <v>112.89</v>
          </cell>
        </row>
        <row r="559">
          <cell r="A559">
            <v>73437</v>
          </cell>
          <cell r="B559" t="str">
            <v>SERRA CIRCULAR MAKITA 5900B 7` 2,3HP - CHP</v>
          </cell>
          <cell r="C559" t="str">
            <v>H</v>
          </cell>
          <cell r="D559">
            <v>16.86</v>
          </cell>
        </row>
        <row r="560">
          <cell r="A560">
            <v>73440</v>
          </cell>
          <cell r="B560" t="str">
            <v>USINA DOSADOR/MISTURADOR AGREG CONCR C/SILO CIM P/50T (CI) INCL MAO-DE-OBRA P/ALIMENTACAO E OPERACAO DA CENTRAL</v>
          </cell>
          <cell r="C560" t="str">
            <v>H</v>
          </cell>
          <cell r="D560">
            <v>181.68</v>
          </cell>
        </row>
        <row r="561">
          <cell r="A561">
            <v>73441</v>
          </cell>
          <cell r="B561" t="str">
            <v>USINA DOSADORA/MIST AGREG CONCR C/SILO CIM P/50T (CP) INCL MAO-DE-OBRA P/ALIMENTACAO E OPER</v>
          </cell>
          <cell r="C561" t="str">
            <v>H</v>
          </cell>
          <cell r="D561">
            <v>239.16</v>
          </cell>
        </row>
        <row r="562">
          <cell r="A562">
            <v>73445</v>
          </cell>
          <cell r="B562" t="str">
            <v>CAIACAO INT OU EXT SOBRE REVESTIMENTO LISO C/ADOCAO DE FIXADOR COM COM DUAS DEMAOS</v>
          </cell>
          <cell r="C562" t="str">
            <v>M2</v>
          </cell>
          <cell r="D562">
            <v>6.51</v>
          </cell>
        </row>
        <row r="563">
          <cell r="A563">
            <v>73446</v>
          </cell>
          <cell r="B563" t="str">
            <v>PINTURA DE SUPERFICIE C/TINTA GRAFITE</v>
          </cell>
          <cell r="C563" t="str">
            <v>M2</v>
          </cell>
          <cell r="D563">
            <v>14.82</v>
          </cell>
        </row>
        <row r="564">
          <cell r="A564">
            <v>73447</v>
          </cell>
          <cell r="B564" t="str">
            <v>ESCAVACAO MANUAL DE VALAS EM TERRA COMPACTA, PROF. 2 M &lt; H &lt;= 3 M</v>
          </cell>
          <cell r="C564" t="str">
            <v>M3</v>
          </cell>
          <cell r="D564">
            <v>43.84</v>
          </cell>
        </row>
        <row r="565">
          <cell r="A565">
            <v>73459</v>
          </cell>
          <cell r="B565" t="str">
            <v>CUSTOS C/MATERIAL OPERCAO -MAQUINA DE DEMARCAR FAIXAS AUTO</v>
          </cell>
          <cell r="C565" t="str">
            <v>H</v>
          </cell>
          <cell r="D565">
            <v>17.920000000000002</v>
          </cell>
        </row>
        <row r="566">
          <cell r="A566">
            <v>73460</v>
          </cell>
          <cell r="B566" t="str">
            <v>MACARANDUBA APARELHADA 3" X 4.1/2"</v>
          </cell>
          <cell r="C566" t="str">
            <v>M</v>
          </cell>
          <cell r="D566">
            <v>11.49</v>
          </cell>
        </row>
        <row r="567">
          <cell r="A567">
            <v>73465</v>
          </cell>
          <cell r="B567" t="str">
            <v>PISO CIMENTADO E=1,5CM C/ARGAMASSA 1:3 CIMENTO AREIA ALISADO COLHER SOBRE BASE EXISTENTE E ARGAMASSA EM PREPARO MECANIZADO</v>
          </cell>
          <cell r="C567" t="str">
            <v>M2</v>
          </cell>
          <cell r="D567">
            <v>27.59</v>
          </cell>
        </row>
        <row r="568">
          <cell r="A568">
            <v>73467</v>
          </cell>
          <cell r="B568" t="str">
            <v>CAMINHÃO TOCO, PBT 14.300 KG, CARGA ÚTIL MÁX. 9.710 KG, DIST. ENTRE EI XOS 3,56 M, POTÊNCIA 185 CV, INCLUSIVE CARROCERIA FIXA ABERTA DE MADEI RA P/ TRANSPORTE GERAL DE CARGA SECA, DIMEN. APROX. 2,50 X 6,50 X 0,50 M - CHP DIURNO. AF_06/2014</v>
          </cell>
          <cell r="C568" t="str">
            <v>CHP</v>
          </cell>
          <cell r="D568">
            <v>110.25</v>
          </cell>
        </row>
        <row r="569">
          <cell r="A569">
            <v>73478</v>
          </cell>
          <cell r="B569" t="str">
            <v>MAQUINA DE JUNTAS GAS 8,25CV PART MANUAL (CP) INCL OPERADOR</v>
          </cell>
          <cell r="C569" t="str">
            <v>H</v>
          </cell>
          <cell r="D569">
            <v>96.94</v>
          </cell>
        </row>
        <row r="570">
          <cell r="A570">
            <v>73481</v>
          </cell>
          <cell r="B570" t="str">
            <v>ESCAVACAO MANUAL DE VALAS EM TERRA COMPACTA, PROF. DE 0 M &lt; H &lt;= 1 M</v>
          </cell>
          <cell r="C570" t="str">
            <v>M3</v>
          </cell>
          <cell r="D570">
            <v>32.4</v>
          </cell>
        </row>
        <row r="571">
          <cell r="A571">
            <v>73486</v>
          </cell>
          <cell r="B571" t="str">
            <v>MARCO MADEIRA REGIONAL 1A 7X3,5CM - P</v>
          </cell>
          <cell r="C571" t="str">
            <v>M</v>
          </cell>
          <cell r="D571">
            <v>24.9</v>
          </cell>
        </row>
        <row r="572">
          <cell r="A572">
            <v>73487</v>
          </cell>
          <cell r="B572" t="str">
            <v>SERRA CIRCULAR MAKITA 5900B 7` 2,3HP - CHI</v>
          </cell>
          <cell r="C572" t="str">
            <v>H</v>
          </cell>
          <cell r="D572">
            <v>14.06</v>
          </cell>
        </row>
        <row r="573">
          <cell r="A573">
            <v>73488</v>
          </cell>
          <cell r="B573" t="str">
            <v>MACARANDUBA APARELHADA 3" X 6"</v>
          </cell>
          <cell r="C573" t="str">
            <v>M</v>
          </cell>
          <cell r="D573">
            <v>15.01</v>
          </cell>
        </row>
        <row r="574">
          <cell r="A574">
            <v>73489</v>
          </cell>
          <cell r="B574" t="str">
            <v>MACARANDUBA APARELHADA DE 3" X 9"</v>
          </cell>
          <cell r="C574" t="str">
            <v>M</v>
          </cell>
          <cell r="D574">
            <v>23</v>
          </cell>
        </row>
        <row r="575">
          <cell r="A575">
            <v>73490</v>
          </cell>
          <cell r="B575" t="str">
            <v>TUBO CA-1 CONCR ARMADO P/GALERIAS AGUAS PLUV DIAM=0,80M FORNEC MAT COM AREIA CIMENTO 1:4 - FORNECIMENTO E ASSENTAMENTO</v>
          </cell>
          <cell r="C575" t="str">
            <v>M</v>
          </cell>
          <cell r="D575">
            <v>289.02</v>
          </cell>
        </row>
        <row r="576">
          <cell r="A576">
            <v>73491</v>
          </cell>
          <cell r="B576" t="str">
            <v>MAQUINA POLIDORA 4HP 12A 220V EXCL ESMERIL E OPERADOR (CP)</v>
          </cell>
          <cell r="C576" t="str">
            <v>H</v>
          </cell>
          <cell r="D576">
            <v>4.07</v>
          </cell>
        </row>
        <row r="577">
          <cell r="A577">
            <v>73493</v>
          </cell>
          <cell r="B577" t="str">
            <v>TEODOLITO CONVENCIONAL DE MICROMETRO C/LEITURA NUMERICA (CP) PRECISAO DE 6S PARA LEVANTAMENTO DE TERRENOS DIVERSOS</v>
          </cell>
          <cell r="C577" t="str">
            <v>H</v>
          </cell>
          <cell r="D577">
            <v>2.2999999999999998</v>
          </cell>
        </row>
        <row r="578">
          <cell r="A578">
            <v>73495</v>
          </cell>
          <cell r="B578" t="str">
            <v>TRATOR ESTEIRAS DIESEL APROX 335CV C/LAMINA 5000KG (CP) INCL OPERADOR</v>
          </cell>
          <cell r="C578" t="str">
            <v>H</v>
          </cell>
          <cell r="D578">
            <v>583.4</v>
          </cell>
        </row>
        <row r="579">
          <cell r="A579">
            <v>73496</v>
          </cell>
          <cell r="B579" t="str">
            <v>SOCADOR PNEUMATICO 18,5KG CONSUMO AR 0,82M3/M (CP) INCL OPERADOR</v>
          </cell>
          <cell r="C579" t="str">
            <v>H</v>
          </cell>
          <cell r="D579">
            <v>4.33</v>
          </cell>
        </row>
        <row r="580">
          <cell r="A580">
            <v>73503</v>
          </cell>
          <cell r="B580" t="str">
            <v>TRANSPORTE DE TUBOS DE PVC DN 1000</v>
          </cell>
          <cell r="C580" t="str">
            <v>M</v>
          </cell>
          <cell r="D580">
            <v>6.55</v>
          </cell>
        </row>
        <row r="581">
          <cell r="A581">
            <v>73504</v>
          </cell>
          <cell r="B581" t="str">
            <v>TRANSPORTE DE TUBOS DE PVC DN 900</v>
          </cell>
          <cell r="C581" t="str">
            <v>M</v>
          </cell>
          <cell r="D581">
            <v>5.53</v>
          </cell>
        </row>
        <row r="582">
          <cell r="A582">
            <v>73505</v>
          </cell>
          <cell r="B582" t="str">
            <v>TRANSPORTE DE TUBOS DE PVC DN 800</v>
          </cell>
          <cell r="C582" t="str">
            <v>M</v>
          </cell>
          <cell r="D582">
            <v>4.58</v>
          </cell>
        </row>
        <row r="583">
          <cell r="A583">
            <v>73506</v>
          </cell>
          <cell r="B583" t="str">
            <v>TRANSPORTE DE TUBOS DE PVC DN 700</v>
          </cell>
          <cell r="C583" t="str">
            <v>M</v>
          </cell>
          <cell r="D583">
            <v>3.72</v>
          </cell>
        </row>
        <row r="584">
          <cell r="A584">
            <v>73507</v>
          </cell>
          <cell r="B584" t="str">
            <v>TRANSPORTE DE TUBOS DE PVC DN 600</v>
          </cell>
          <cell r="C584" t="str">
            <v>M</v>
          </cell>
          <cell r="D584">
            <v>2.91</v>
          </cell>
        </row>
        <row r="585">
          <cell r="A585">
            <v>73508</v>
          </cell>
          <cell r="B585" t="str">
            <v>TRANSPORTE DE TUBOS DE PVC DN 500</v>
          </cell>
          <cell r="C585" t="str">
            <v>M</v>
          </cell>
          <cell r="D585">
            <v>2.21</v>
          </cell>
        </row>
        <row r="586">
          <cell r="A586">
            <v>73509</v>
          </cell>
          <cell r="B586" t="str">
            <v>TRANSPORTE DE TUBOS DE PVC DN 400</v>
          </cell>
          <cell r="C586" t="str">
            <v>M</v>
          </cell>
          <cell r="D586">
            <v>1.6</v>
          </cell>
        </row>
        <row r="587">
          <cell r="A587">
            <v>73510</v>
          </cell>
          <cell r="B587" t="str">
            <v>TRANSPORTE DE TUBOS DE FERRO DUTIL DN 1200</v>
          </cell>
          <cell r="C587" t="str">
            <v>M</v>
          </cell>
          <cell r="D587">
            <v>16.87</v>
          </cell>
        </row>
        <row r="588">
          <cell r="A588">
            <v>73511</v>
          </cell>
          <cell r="B588" t="str">
            <v>TRANSPORTE DE TUBOS DE FERRO DUTIL DN 1100</v>
          </cell>
          <cell r="C588" t="str">
            <v>M</v>
          </cell>
          <cell r="D588">
            <v>14.55</v>
          </cell>
        </row>
        <row r="589">
          <cell r="A589">
            <v>73512</v>
          </cell>
          <cell r="B589" t="str">
            <v>TRANSPORTE DE TUBOS DE FERRO DUTIL DN 1000</v>
          </cell>
          <cell r="C589" t="str">
            <v>M</v>
          </cell>
          <cell r="D589">
            <v>12.63</v>
          </cell>
        </row>
        <row r="590">
          <cell r="A590">
            <v>73513</v>
          </cell>
          <cell r="B590" t="str">
            <v>TRANSPORTE DE TUBOS DE FERRO DUTIL DN 900</v>
          </cell>
          <cell r="C590" t="str">
            <v>M</v>
          </cell>
          <cell r="D590">
            <v>10.65</v>
          </cell>
        </row>
        <row r="591">
          <cell r="A591">
            <v>73514</v>
          </cell>
          <cell r="B591" t="str">
            <v>TRANSPORTE DE TUBOS DE FERRO DUTIL DN 800</v>
          </cell>
          <cell r="C591" t="str">
            <v>M</v>
          </cell>
          <cell r="D591">
            <v>8.84</v>
          </cell>
        </row>
        <row r="592">
          <cell r="A592">
            <v>73515</v>
          </cell>
          <cell r="B592" t="str">
            <v>TRANSPORTE DE TUBOS DE FERRO DUTIL DN 700</v>
          </cell>
          <cell r="C592" t="str">
            <v>M</v>
          </cell>
          <cell r="D592">
            <v>7.16</v>
          </cell>
        </row>
        <row r="593">
          <cell r="A593">
            <v>73516</v>
          </cell>
          <cell r="B593" t="str">
            <v>TRANSPORTE DE TUBOS DE FERRO DUTIL DN 600</v>
          </cell>
          <cell r="C593" t="str">
            <v>M</v>
          </cell>
          <cell r="D593">
            <v>5.63</v>
          </cell>
        </row>
        <row r="594">
          <cell r="A594">
            <v>73517</v>
          </cell>
          <cell r="B594" t="str">
            <v>TRANSPORTE DE TUBOS DE FERRO DUTIL DN 500</v>
          </cell>
          <cell r="C594" t="str">
            <v>M</v>
          </cell>
          <cell r="D594">
            <v>4.26</v>
          </cell>
        </row>
        <row r="595">
          <cell r="A595">
            <v>73518</v>
          </cell>
          <cell r="B595" t="str">
            <v>TRANSPORTE DE TUBOS DE FERRO DUTIL DN 450</v>
          </cell>
          <cell r="C595" t="str">
            <v>M</v>
          </cell>
          <cell r="D595">
            <v>3.7</v>
          </cell>
        </row>
        <row r="596">
          <cell r="A596">
            <v>73519</v>
          </cell>
          <cell r="B596" t="str">
            <v>TRANSPORTE DE TUBOS DE FERRO DUTIL DN 400</v>
          </cell>
          <cell r="C596" t="str">
            <v>M</v>
          </cell>
          <cell r="D596">
            <v>3.1</v>
          </cell>
        </row>
        <row r="597">
          <cell r="A597">
            <v>73520</v>
          </cell>
          <cell r="B597" t="str">
            <v>TRANSPORTE DE TUBOS DE FERRO DUTIL DN 350</v>
          </cell>
          <cell r="C597" t="str">
            <v>M</v>
          </cell>
          <cell r="D597">
            <v>2.6</v>
          </cell>
        </row>
        <row r="598">
          <cell r="A598">
            <v>73521</v>
          </cell>
          <cell r="B598" t="str">
            <v>TRANSPORTE DE TUBOS DE FERRO DUTIL DN 300</v>
          </cell>
          <cell r="C598" t="str">
            <v>M</v>
          </cell>
          <cell r="D598">
            <v>2.1</v>
          </cell>
        </row>
        <row r="599">
          <cell r="A599">
            <v>73522</v>
          </cell>
          <cell r="B599" t="str">
            <v>TRANSPORTE DE TUBOS DE FERRO DUTIL DN 250</v>
          </cell>
          <cell r="C599" t="str">
            <v>M</v>
          </cell>
          <cell r="D599">
            <v>1.65</v>
          </cell>
        </row>
        <row r="600">
          <cell r="A600">
            <v>73523</v>
          </cell>
          <cell r="B600" t="str">
            <v>TRANSPORTE DE TUBOS DE FERRO DUTIL DN 200</v>
          </cell>
          <cell r="C600" t="str">
            <v>M</v>
          </cell>
          <cell r="D600">
            <v>1.24</v>
          </cell>
        </row>
        <row r="601">
          <cell r="A601">
            <v>73524</v>
          </cell>
          <cell r="B601" t="str">
            <v>TRANSPORTE DE TUBOS DE FERRO DUTIL DN 150</v>
          </cell>
          <cell r="C601" t="str">
            <v>M</v>
          </cell>
          <cell r="D601">
            <v>0.97</v>
          </cell>
        </row>
        <row r="602">
          <cell r="A602">
            <v>73529</v>
          </cell>
          <cell r="B602" t="str">
            <v>INSTALACAO DE AQUECIMENTO E ARMAZENAMENTO DE ASFALTO (CP) EM 2 TANQUES DE 30000L CADA - INCL OPERADOR</v>
          </cell>
          <cell r="C602" t="str">
            <v>H</v>
          </cell>
          <cell r="D602">
            <v>87.74</v>
          </cell>
        </row>
        <row r="603">
          <cell r="A603">
            <v>73536</v>
          </cell>
          <cell r="B603" t="str">
            <v>MOTOBOMBA CENTRÍFUGA, MOTOR A GASOLINA, POTÊNCIA 5,42 HP, BOCAIS 1 1/2 " X 1", DIÂMETRO ROTOR 143 MM HM/Q = 6 MCA / 16,8 M3/H A 38 MCA / 6,6 M3/H - CHP DIURNO. AF_06/2014</v>
          </cell>
          <cell r="C603" t="str">
            <v>CHP</v>
          </cell>
          <cell r="D603">
            <v>4.7699999999999996</v>
          </cell>
        </row>
        <row r="604">
          <cell r="A604">
            <v>73542</v>
          </cell>
          <cell r="B604" t="str">
            <v>BUCHA/ARRUELA ALUMINIO 3/4" - P</v>
          </cell>
          <cell r="C604" t="str">
            <v>CJ</v>
          </cell>
          <cell r="D604">
            <v>1.4</v>
          </cell>
        </row>
        <row r="605">
          <cell r="A605">
            <v>73543</v>
          </cell>
          <cell r="B605" t="str">
            <v>BUCHA/ARRUELA ALUMINIO 1/2" - P</v>
          </cell>
          <cell r="C605" t="str">
            <v>CJ</v>
          </cell>
          <cell r="D605">
            <v>1.2</v>
          </cell>
        </row>
        <row r="606">
          <cell r="A606">
            <v>73548</v>
          </cell>
          <cell r="B606" t="str">
            <v>ARGAMASSA TRACO 1:3 (CIMENTO E AREIA), PREPARO MANUAL, INCLUSO ADITIVO IMPERMEABILIZANTE</v>
          </cell>
          <cell r="C606" t="str">
            <v>M3</v>
          </cell>
          <cell r="D606">
            <v>475.49</v>
          </cell>
        </row>
        <row r="607">
          <cell r="A607">
            <v>73549</v>
          </cell>
          <cell r="B607" t="str">
            <v>ARGAMASSA TRACO 1:4 (CIMENTO E AREIA), PREPARO MANUAL, INCLUSO ADITIVO IMPERMEABILIZANTE</v>
          </cell>
          <cell r="C607" t="str">
            <v>M3</v>
          </cell>
          <cell r="D607">
            <v>454.2</v>
          </cell>
        </row>
        <row r="608">
          <cell r="A608">
            <v>73551</v>
          </cell>
          <cell r="B608" t="str">
            <v>ARGAMASSA TRACO 1:4 (CIMENTO E PEDRISCO), PREPARO MANUAL</v>
          </cell>
          <cell r="C608" t="str">
            <v>M3</v>
          </cell>
          <cell r="D608">
            <v>328.89</v>
          </cell>
        </row>
        <row r="609">
          <cell r="A609">
            <v>73553</v>
          </cell>
          <cell r="B609" t="str">
            <v>MAQUINA DE PINTAR FAIXA CONSMAQ FX24 14HP - CHP</v>
          </cell>
          <cell r="C609" t="str">
            <v>H</v>
          </cell>
          <cell r="D609">
            <v>209.52</v>
          </cell>
        </row>
        <row r="610">
          <cell r="A610">
            <v>73554</v>
          </cell>
          <cell r="B610" t="str">
            <v>MACARANDUBA APARELHADA 3" X 3"</v>
          </cell>
          <cell r="C610" t="str">
            <v>M</v>
          </cell>
          <cell r="D610">
            <v>7.49</v>
          </cell>
        </row>
        <row r="611">
          <cell r="A611">
            <v>73557</v>
          </cell>
          <cell r="B611" t="str">
            <v>MAQUINA POLIDORA 4HP 12AMP 220V EXCL ESMERIL E OPERADOR (CI)</v>
          </cell>
          <cell r="C611" t="str">
            <v>H</v>
          </cell>
          <cell r="D611">
            <v>1.91</v>
          </cell>
        </row>
        <row r="612">
          <cell r="A612">
            <v>73558</v>
          </cell>
          <cell r="B612" t="str">
            <v>LOCAÇÃO DE EXTRUSORA DE GUIAS E SARJETAS SEM FORMAS, MOTOR DIESEL DE 1 4CV, EXCLUSIVE OPERADOR (CI)</v>
          </cell>
          <cell r="C612" t="str">
            <v>H</v>
          </cell>
          <cell r="D612">
            <v>2.95</v>
          </cell>
        </row>
        <row r="613">
          <cell r="A613">
            <v>73559</v>
          </cell>
          <cell r="B613" t="str">
            <v>USINA PRE-MISTURADORA DE SOLOS CAPAC 350/600T/H (CI) INCL EQUIPE DE OPERACAO</v>
          </cell>
          <cell r="C613" t="str">
            <v>H</v>
          </cell>
          <cell r="D613">
            <v>181.2</v>
          </cell>
        </row>
        <row r="614">
          <cell r="A614">
            <v>73560</v>
          </cell>
          <cell r="B614" t="str">
            <v>SOCADOR PNEUMATICO 18.5KG CONSUMO AR 0,82M3/M (CI) INCL OPERADOR</v>
          </cell>
          <cell r="C614" t="str">
            <v>H</v>
          </cell>
          <cell r="D614">
            <v>3.34</v>
          </cell>
        </row>
        <row r="615">
          <cell r="A615">
            <v>73562</v>
          </cell>
          <cell r="B615" t="str">
            <v>NIVEL WILD-NA-Z</v>
          </cell>
          <cell r="C615" t="str">
            <v>H</v>
          </cell>
          <cell r="D615">
            <v>0.75</v>
          </cell>
        </row>
        <row r="616">
          <cell r="A616">
            <v>73563</v>
          </cell>
          <cell r="B616" t="str">
            <v>TRATOR ESTEIRAS DIESEL APROX 335CV C/LAMINA 5000KG (CI) INCL OPERADOR</v>
          </cell>
          <cell r="C616" t="str">
            <v>H</v>
          </cell>
          <cell r="D616">
            <v>228.93</v>
          </cell>
        </row>
        <row r="617">
          <cell r="A617">
            <v>73564</v>
          </cell>
          <cell r="B617" t="str">
            <v>CORTE REMOCAO DO PAVIMENTO APICOAMENTO LAJE FORMAS E CONCRETAGEM BER- COS FCK=25MPA-24H UTILIZANDO GRAUTH</v>
          </cell>
          <cell r="C617" t="str">
            <v>M</v>
          </cell>
          <cell r="D617">
            <v>263.38</v>
          </cell>
        </row>
        <row r="618">
          <cell r="A618">
            <v>73574</v>
          </cell>
          <cell r="B618" t="str">
            <v>ESCAV.MEC. VALA N ESCOR DE 4,5 A 6M(ESCAV HIDRAUL 0,78M3)MAT1ACAT EXCL ESGOTAMENTO.</v>
          </cell>
          <cell r="C618" t="str">
            <v>M3</v>
          </cell>
          <cell r="D618">
            <v>6.29</v>
          </cell>
        </row>
        <row r="619">
          <cell r="A619">
            <v>73575</v>
          </cell>
          <cell r="B619" t="str">
            <v>ESCAV MEC VALA N ESCOR DE 3 A 4,5M(ESCAV HIDRAUL O,78M3)MAT 1A CAT EXC L ESGOTAMENTO.</v>
          </cell>
          <cell r="C619" t="str">
            <v>M3</v>
          </cell>
          <cell r="D619">
            <v>5.14</v>
          </cell>
        </row>
        <row r="620">
          <cell r="A620">
            <v>73576</v>
          </cell>
          <cell r="B620" t="str">
            <v>ESCAV MEC VALA N ESCOR DE1,5 A 3M(ESCAV HIDRAUL 0,78M3)MAT 1A CAT EXCL ESGOTAMENTOO.</v>
          </cell>
          <cell r="C620" t="str">
            <v>M3</v>
          </cell>
          <cell r="D620">
            <v>4.0999999999999996</v>
          </cell>
        </row>
        <row r="621">
          <cell r="A621">
            <v>73578</v>
          </cell>
          <cell r="B621" t="str">
            <v>ESCAV MEC VALA N ESCOR DE 3 A 4,5M PROF(C/ESCAV HIDR0,78M3) MAT 1A CAT C/ REDUTOR(C/PEDRAS/INST PREDIAIS/OUTROS REDUT PRODUT. OU CAVAS FUND) EXCL ESGOTAMENTO</v>
          </cell>
          <cell r="C621" t="str">
            <v>M3</v>
          </cell>
          <cell r="D621">
            <v>12.21</v>
          </cell>
        </row>
        <row r="622">
          <cell r="A622">
            <v>73579</v>
          </cell>
          <cell r="B622" t="str">
            <v>ESCAV MEC VALA N ESCOR DE 1,5 A 3M PROF(C/ESCAV HIDRAUL 0,78M3) MAT 1A CAT C/REDUTOR(C/PEDRAS/INST PREDIAIS/OUTROS REDUT PRODUT. OU CAVAS FU ND) EXCL ESGOTAMENTO.</v>
          </cell>
          <cell r="C622" t="str">
            <v>M3</v>
          </cell>
          <cell r="D622">
            <v>10.7</v>
          </cell>
        </row>
        <row r="623">
          <cell r="A623">
            <v>73580</v>
          </cell>
          <cell r="B623" t="str">
            <v>ESCAV MEC.VALA N ESCORADA(C/ESCAV HIDRAUL 0,78M3) ATE 1,5M PROF MAT 1A C/REDUTOR(C/PEDRAS/INST PREDIAIS/OUTROS REDUT PRODUT OU CAVAS FUND) E XCL ESGOTAM</v>
          </cell>
          <cell r="C623" t="str">
            <v>M3</v>
          </cell>
          <cell r="D623">
            <v>9.31</v>
          </cell>
        </row>
        <row r="624">
          <cell r="A624">
            <v>73587</v>
          </cell>
          <cell r="B624" t="str">
            <v>TRANSPORTE DE TUBOS DE PVC DN 350</v>
          </cell>
          <cell r="C624" t="str">
            <v>M</v>
          </cell>
          <cell r="D624">
            <v>1.1200000000000001</v>
          </cell>
        </row>
        <row r="625">
          <cell r="A625">
            <v>73588</v>
          </cell>
          <cell r="B625" t="str">
            <v>TRANSPORTE DE TUBOS DE PVC DN 300</v>
          </cell>
          <cell r="C625" t="str">
            <v>M</v>
          </cell>
          <cell r="D625">
            <v>0.75</v>
          </cell>
        </row>
        <row r="626">
          <cell r="A626">
            <v>73589</v>
          </cell>
          <cell r="B626" t="str">
            <v>TRANSPORTE DE TUBOS DE PVC DN 250</v>
          </cell>
          <cell r="C626" t="str">
            <v>M</v>
          </cell>
          <cell r="D626">
            <v>0.52</v>
          </cell>
        </row>
        <row r="627">
          <cell r="A627">
            <v>73590</v>
          </cell>
          <cell r="B627" t="str">
            <v>TRANSPORTE DE TUBOS DE PVC DN 200</v>
          </cell>
          <cell r="C627" t="str">
            <v>M</v>
          </cell>
          <cell r="D627">
            <v>0.32</v>
          </cell>
        </row>
        <row r="628">
          <cell r="A628">
            <v>73597</v>
          </cell>
          <cell r="B628" t="str">
            <v>TRANSPORTE DE TUBOS DE FERRO DUTIL DN 100</v>
          </cell>
          <cell r="C628" t="str">
            <v>M</v>
          </cell>
          <cell r="D628">
            <v>0.75</v>
          </cell>
        </row>
        <row r="629">
          <cell r="A629">
            <v>73598</v>
          </cell>
          <cell r="B629" t="str">
            <v>TRANSPORTE DE TUBOS DE FERRO DUTIL DN 75</v>
          </cell>
          <cell r="C629" t="str">
            <v>M</v>
          </cell>
          <cell r="D629">
            <v>0.52</v>
          </cell>
        </row>
        <row r="630">
          <cell r="A630">
            <v>73606</v>
          </cell>
          <cell r="B630" t="str">
            <v>ASSENTAMENTO DE TAMPAO DE FERRO FUNDIDO 900 MM</v>
          </cell>
          <cell r="C630" t="str">
            <v>UN</v>
          </cell>
          <cell r="D630">
            <v>98.61</v>
          </cell>
        </row>
        <row r="631">
          <cell r="A631">
            <v>73607</v>
          </cell>
          <cell r="B631" t="str">
            <v>ASSENTAMENTO DE TAMPAO DE FERRO FUNDIDO 600 MM</v>
          </cell>
          <cell r="C631" t="str">
            <v>UN</v>
          </cell>
          <cell r="D631">
            <v>65.739999999999995</v>
          </cell>
        </row>
        <row r="632">
          <cell r="A632">
            <v>73608</v>
          </cell>
          <cell r="B632" t="str">
            <v>PISO EM PEDRA PORTUGUESA BRANCA, ASSENTADA SOBRE ARGAMASSA SECA TRACO 1:6 (CIMENTO E AREIA) E REJUNTADA COM ARGAMASSA SECA TRACO 1:2 (CIMENT O E AREIA)</v>
          </cell>
          <cell r="C632" t="str">
            <v>M2</v>
          </cell>
          <cell r="D632">
            <v>254.6</v>
          </cell>
        </row>
        <row r="633">
          <cell r="A633">
            <v>73610</v>
          </cell>
          <cell r="B633" t="str">
            <v>LOCAÇÃO DE REDES DE ÁGUA OU DE ESGOTO</v>
          </cell>
          <cell r="C633" t="str">
            <v>M</v>
          </cell>
          <cell r="D633">
            <v>0.84</v>
          </cell>
        </row>
        <row r="634">
          <cell r="A634">
            <v>73611</v>
          </cell>
          <cell r="B634" t="str">
            <v>ENROCAMENTO COM PEDRA ARGAMASSADA TRAÇO 1:4 COM PEDRA DE MÃO</v>
          </cell>
          <cell r="C634" t="str">
            <v>M3</v>
          </cell>
          <cell r="D634">
            <v>308.31</v>
          </cell>
        </row>
        <row r="635">
          <cell r="A635">
            <v>73612</v>
          </cell>
          <cell r="B635" t="str">
            <v>INSTALACAO DE CLORADOR</v>
          </cell>
          <cell r="C635" t="str">
            <v>UN</v>
          </cell>
          <cell r="D635">
            <v>316.16000000000003</v>
          </cell>
        </row>
        <row r="636">
          <cell r="A636">
            <v>73616</v>
          </cell>
          <cell r="B636" t="str">
            <v>DEMOLICAO DE CONCRETO SIMPLES</v>
          </cell>
          <cell r="C636" t="str">
            <v>M3</v>
          </cell>
          <cell r="D636">
            <v>185.47</v>
          </cell>
        </row>
        <row r="637">
          <cell r="A637">
            <v>73618</v>
          </cell>
          <cell r="B637" t="str">
            <v>LOCACAO MENSAL DE ANDAIME METALICO TIPO FACHADEIRO, INCLUSIVE MONTAGEM</v>
          </cell>
          <cell r="C637" t="str">
            <v>M2</v>
          </cell>
          <cell r="D637">
            <v>8.42</v>
          </cell>
        </row>
        <row r="638">
          <cell r="A638">
            <v>73624</v>
          </cell>
          <cell r="B638" t="str">
            <v>SUPORTE PARA TRANSFORMADOR EM POSTE DE CONCRETO CIRCULAR</v>
          </cell>
          <cell r="C638" t="str">
            <v>UN</v>
          </cell>
          <cell r="D638">
            <v>61.37</v>
          </cell>
        </row>
        <row r="639">
          <cell r="A639">
            <v>73627</v>
          </cell>
          <cell r="B639" t="str">
            <v>ELETRODUTO DE ACO GALVANIZADO ELETROLITICO DN 16MM (1/2"), TIPO LEVE, INCLUSIVE CONEXOES - FORNECIMENTO E INSTALACAO</v>
          </cell>
          <cell r="C639" t="str">
            <v>M</v>
          </cell>
          <cell r="D639">
            <v>17.55</v>
          </cell>
        </row>
        <row r="640">
          <cell r="A640">
            <v>73631</v>
          </cell>
          <cell r="B640" t="str">
            <v>GUARDA-CORPO EM TUBO DE ACO GALVANIZADO 1 1/2"</v>
          </cell>
          <cell r="C640" t="str">
            <v>M2</v>
          </cell>
          <cell r="D640">
            <v>254.1</v>
          </cell>
        </row>
        <row r="641">
          <cell r="A641">
            <v>73655</v>
          </cell>
          <cell r="B641" t="str">
            <v>PISO EM TABUA CORRIDA DE MADEIRA ESPESSURA 2,5CM FIXADO EM PECAS DE MA DEIRA E ASSENTADO EM ARGAMASSA TRACO 1:4 (CIMENTO/AREIA)</v>
          </cell>
          <cell r="C641" t="str">
            <v>M2</v>
          </cell>
          <cell r="D641">
            <v>99.47</v>
          </cell>
        </row>
        <row r="642">
          <cell r="A642">
            <v>73656</v>
          </cell>
          <cell r="B642" t="str">
            <v>JATEAMENTO COM AREIA EM ESTRUTURA METALICA</v>
          </cell>
          <cell r="C642" t="str">
            <v>M2</v>
          </cell>
          <cell r="D642">
            <v>12.99</v>
          </cell>
        </row>
        <row r="643">
          <cell r="A643">
            <v>73658</v>
          </cell>
          <cell r="B643" t="str">
            <v>LIGAÇÃO DOMICILIAR DE ESGOTO DN 100MM, DA CASA ATÉ A CAIXA, COMPOSTO P OR 10,0M TUBO DE PVC ESGOTO PREDIAL DN 100MM E CAIXA DE ALVENARIA COM TAMPA DE CONCRETO - FORNECIMENTO E INSTALAÇÃO</v>
          </cell>
          <cell r="C643" t="str">
            <v>UN</v>
          </cell>
          <cell r="D643">
            <v>434.59</v>
          </cell>
        </row>
        <row r="644">
          <cell r="A644">
            <v>73660</v>
          </cell>
          <cell r="B644" t="str">
            <v>LEITO FILTRANTE - ASSENTAMENTO DE BLOCOS LEOPOLD</v>
          </cell>
          <cell r="C644" t="str">
            <v>M2</v>
          </cell>
          <cell r="D644">
            <v>53.8</v>
          </cell>
        </row>
        <row r="645">
          <cell r="A645">
            <v>73661</v>
          </cell>
          <cell r="B645" t="str">
            <v>FORNECIMENTO E INSTALACAO DE TALHA E TROLEY MANUAL DE 1 TONELADA</v>
          </cell>
          <cell r="C645" t="str">
            <v>UN</v>
          </cell>
          <cell r="D645">
            <v>1800.37</v>
          </cell>
        </row>
        <row r="646">
          <cell r="A646">
            <v>73665</v>
          </cell>
          <cell r="B646" t="str">
            <v>ESCADA TIPO MARINHEIRO EM ACO CA-50 9,52MM INCLUSO PINTURA COM FUNDO A NTICORROSIVO TIPO ZARCAO</v>
          </cell>
          <cell r="C646" t="str">
            <v>M</v>
          </cell>
          <cell r="D646">
            <v>48.59</v>
          </cell>
        </row>
        <row r="647">
          <cell r="A647">
            <v>73669</v>
          </cell>
          <cell r="B647" t="str">
            <v>CORRIMAO EM MADEIRA 1A 2,5X30CM</v>
          </cell>
          <cell r="C647" t="str">
            <v>M</v>
          </cell>
          <cell r="D647">
            <v>56.82</v>
          </cell>
        </row>
        <row r="648">
          <cell r="A648">
            <v>73672</v>
          </cell>
          <cell r="B648" t="str">
            <v>DESMATAMENTO E LIMPEZA MECANIZADA DE TERRENO COM ARVORES ATE Ø 15CM, U TILIZANDO TRATOR DE ESTEIRAS</v>
          </cell>
          <cell r="C648" t="str">
            <v>M2</v>
          </cell>
          <cell r="D648">
            <v>0.4</v>
          </cell>
        </row>
        <row r="649">
          <cell r="A649">
            <v>73674</v>
          </cell>
          <cell r="B649" t="str">
            <v>ANDAIME PARA ALVENARIA EM MADEIRA DE 2A</v>
          </cell>
          <cell r="C649" t="str">
            <v>M2</v>
          </cell>
          <cell r="D649">
            <v>20.29</v>
          </cell>
        </row>
        <row r="650">
          <cell r="A650">
            <v>73676</v>
          </cell>
          <cell r="B650" t="str">
            <v>PISO CIMENTADO TRAÇO 1:3 (CIMENTO E AREIA) ACABAMENTO LISO PIGMENTADO ESPESSURA 1,5CM COM JUNTAS PLASTICAS DE DILATACAO E ARGAMASSA EM PREPA RO MANUAL</v>
          </cell>
          <cell r="C650" t="str">
            <v>M2</v>
          </cell>
          <cell r="D650">
            <v>43.12</v>
          </cell>
        </row>
        <row r="651">
          <cell r="A651">
            <v>73677</v>
          </cell>
          <cell r="B651" t="str">
            <v>CADASTRO DE LIGAÇÕES PREDIAIS, INCLUSIVE DESENHISTA</v>
          </cell>
          <cell r="C651" t="str">
            <v>UN</v>
          </cell>
          <cell r="D651">
            <v>6.72</v>
          </cell>
        </row>
        <row r="652">
          <cell r="A652">
            <v>73678</v>
          </cell>
          <cell r="B652" t="str">
            <v>CADASTRO DE ADUTORAS. COLETORES E INTERCEPTORES - ATÉ DN 500 MM, INCLU SIVE DESENHISTA</v>
          </cell>
          <cell r="C652" t="str">
            <v>M</v>
          </cell>
          <cell r="D652">
            <v>2.58</v>
          </cell>
        </row>
        <row r="653">
          <cell r="A653">
            <v>73679</v>
          </cell>
          <cell r="B653" t="str">
            <v>LOCAÇÃO DE ADUTORAS, COLETORES TRONCO E INTERCEPTORES - ATÉ DN 500 MM</v>
          </cell>
          <cell r="C653" t="str">
            <v>M</v>
          </cell>
          <cell r="D653">
            <v>1.58</v>
          </cell>
        </row>
        <row r="654">
          <cell r="A654">
            <v>73682</v>
          </cell>
          <cell r="B654" t="str">
            <v>CADASTRO DE REDES, INCLUSIVE DESENHISTA</v>
          </cell>
          <cell r="C654" t="str">
            <v>M</v>
          </cell>
          <cell r="D654">
            <v>1.07</v>
          </cell>
        </row>
        <row r="655">
          <cell r="A655">
            <v>73683</v>
          </cell>
          <cell r="B655" t="str">
            <v>INSTALAÇÃO DE GAMBIARRA PARA SINALIZAÇÃO, PADRÃO 20 M, INCLUINDO LÂMPA DA, BOCAL E BALDE A CADA 2 M</v>
          </cell>
          <cell r="C655" t="str">
            <v>UN</v>
          </cell>
          <cell r="D655">
            <v>42.61</v>
          </cell>
        </row>
        <row r="656">
          <cell r="A656">
            <v>73686</v>
          </cell>
          <cell r="B656" t="str">
            <v>LOCACAO DA OBRA, COM USO DE EQUIPAMENTOS TOPOGRAFICOS, INCLUSIVE NIVEL ADOR</v>
          </cell>
          <cell r="C656" t="str">
            <v>M2</v>
          </cell>
          <cell r="D656">
            <v>15.56</v>
          </cell>
        </row>
        <row r="657">
          <cell r="A657">
            <v>73688</v>
          </cell>
          <cell r="B657" t="str">
            <v>CABO TELEFONICO CTP-APL-50, 30 PARES (USO EXTERNO) - FORNECIMENTO E IN STALACAO</v>
          </cell>
          <cell r="C657" t="str">
            <v>M</v>
          </cell>
          <cell r="D657">
            <v>31.26</v>
          </cell>
        </row>
        <row r="658">
          <cell r="A658">
            <v>73689</v>
          </cell>
          <cell r="B658" t="str">
            <v>CABO TELEFONICO CTP-APL-50, 20 PARES (USO EXTERNO) - FORNECIMENTO E IN STALACAO</v>
          </cell>
          <cell r="C658" t="str">
            <v>M</v>
          </cell>
          <cell r="D658">
            <v>22.77</v>
          </cell>
        </row>
        <row r="659">
          <cell r="A659">
            <v>73690</v>
          </cell>
          <cell r="B659" t="str">
            <v>CABO TELEFONICO CTP-APL-50, 10 PARES (USO EXTERNO) - FORNECIMENTO E IN STALACAO</v>
          </cell>
          <cell r="C659" t="str">
            <v>M</v>
          </cell>
          <cell r="D659">
            <v>13.79</v>
          </cell>
        </row>
        <row r="660">
          <cell r="A660">
            <v>73693</v>
          </cell>
          <cell r="B660" t="str">
            <v>LEITO FILTRANTE - COLOCACAO DE LONA PLASTICA</v>
          </cell>
          <cell r="C660" t="str">
            <v>M2</v>
          </cell>
          <cell r="D660">
            <v>16.71</v>
          </cell>
        </row>
        <row r="661">
          <cell r="A661">
            <v>73694</v>
          </cell>
          <cell r="B661" t="str">
            <v>INSTALACAO DE BOMBA DOSADORA</v>
          </cell>
          <cell r="C661" t="str">
            <v>UN</v>
          </cell>
          <cell r="D661">
            <v>115.06</v>
          </cell>
        </row>
        <row r="662">
          <cell r="A662">
            <v>73695</v>
          </cell>
          <cell r="B662" t="str">
            <v>INSTALACAO DE AGITADOR</v>
          </cell>
          <cell r="C662" t="str">
            <v>UN</v>
          </cell>
          <cell r="D662">
            <v>59.17</v>
          </cell>
        </row>
        <row r="663">
          <cell r="A663">
            <v>73697</v>
          </cell>
          <cell r="B663" t="str">
            <v>ENROCAMENTO MANUAL, SEM ARRUMACAO DO MATERIAL</v>
          </cell>
          <cell r="C663" t="str">
            <v>M3</v>
          </cell>
          <cell r="D663">
            <v>131.5</v>
          </cell>
        </row>
        <row r="664">
          <cell r="A664">
            <v>73698</v>
          </cell>
          <cell r="B664" t="str">
            <v>ENROCAMENTO MANUAL, COM ARRUMACAO DO MATERIAL</v>
          </cell>
          <cell r="C664" t="str">
            <v>M3</v>
          </cell>
          <cell r="D664">
            <v>173.68</v>
          </cell>
        </row>
        <row r="665">
          <cell r="A665">
            <v>73710</v>
          </cell>
          <cell r="B665" t="str">
            <v>BASE PARA PAVIMENTACAO COM BRITA GRADUADA, INCLUSIVE COMPACTACAO</v>
          </cell>
          <cell r="C665" t="str">
            <v>M3</v>
          </cell>
          <cell r="D665">
            <v>88.03</v>
          </cell>
        </row>
        <row r="666">
          <cell r="A666">
            <v>73711</v>
          </cell>
          <cell r="B666" t="str">
            <v>BASE PARA PAVIMENTACAO COM BRITA CORRIDA, INCLUSIVE COMPACTACAO</v>
          </cell>
          <cell r="C666" t="str">
            <v>M3</v>
          </cell>
          <cell r="D666">
            <v>77.69</v>
          </cell>
        </row>
        <row r="667">
          <cell r="A667">
            <v>73713</v>
          </cell>
          <cell r="B667" t="str">
            <v>ARRASAMENTO DE TUBULAO DE CONCRETO D=1,00 A 1,20M. (INCLUI ENCARREGADO ).</v>
          </cell>
          <cell r="C667" t="str">
            <v>UN</v>
          </cell>
          <cell r="D667">
            <v>314.27999999999997</v>
          </cell>
        </row>
        <row r="668">
          <cell r="A668">
            <v>73714</v>
          </cell>
          <cell r="B668" t="str">
            <v>CAIXA PARA RALO C OM GRELHA FOFO 135 KG DE ALV TIJOLO MACICO (7X10X20) PAREDES DE UMA VEZ (0.20 M) DE 0.90X1.20X1.50 M (EXTERNA) COM ARGAMAS SA 1:4 CIMENTO:AREIA, BASE CONC FCK=10 MPA, EXCLUSIVE ESCAVACAO E REAT ERRO.</v>
          </cell>
          <cell r="C668" t="str">
            <v>UN</v>
          </cell>
          <cell r="D668">
            <v>1178.17</v>
          </cell>
        </row>
        <row r="669">
          <cell r="A669">
            <v>73715</v>
          </cell>
          <cell r="B669" t="str">
            <v>PINTURA VERNIZ TIPO GOMA LACA DISSOLVIDO EM ALCOOL</v>
          </cell>
          <cell r="C669" t="str">
            <v>M2</v>
          </cell>
          <cell r="D669">
            <v>51.39</v>
          </cell>
        </row>
        <row r="670">
          <cell r="A670">
            <v>74259</v>
          </cell>
          <cell r="B670" t="str">
            <v>ENSAIOS DE PINTURA DE LIGACAO</v>
          </cell>
          <cell r="C670" t="str">
            <v>M2</v>
          </cell>
          <cell r="D670">
            <v>0.02</v>
          </cell>
        </row>
        <row r="671">
          <cell r="A671">
            <v>75220</v>
          </cell>
          <cell r="B671" t="str">
            <v>CUMEEIRA EM PERFIL ONDULADO DE ALUMÍNIO</v>
          </cell>
          <cell r="C671" t="str">
            <v>M</v>
          </cell>
          <cell r="D671">
            <v>46.6</v>
          </cell>
        </row>
        <row r="672">
          <cell r="A672">
            <v>75889</v>
          </cell>
          <cell r="B672" t="str">
            <v>PINTURA PARA TELHAS DE ALUMINIO COM TINTA ESMALTE AUTOMOTIVA</v>
          </cell>
          <cell r="C672" t="str">
            <v>M2</v>
          </cell>
          <cell r="D672">
            <v>14.37</v>
          </cell>
        </row>
        <row r="673">
          <cell r="A673">
            <v>78018</v>
          </cell>
          <cell r="B673" t="str">
            <v>ESCAVACAO MANUAL A CEU ABERTO EM MATERIAL DE 1A CATEGORIA, EM PROFUNDI DADE ATE 0,50M</v>
          </cell>
          <cell r="C673" t="str">
            <v>M3</v>
          </cell>
          <cell r="D673">
            <v>30.5</v>
          </cell>
        </row>
        <row r="674">
          <cell r="A674">
            <v>78472</v>
          </cell>
          <cell r="B674" t="str">
            <v>SERVICOS TOPOGRAFICOS PARA PAVIMENTACAO, INCLUSIVE NOTA DE SERVICOS, A COMPANHAMENTO E GREIDE</v>
          </cell>
          <cell r="C674" t="str">
            <v>M2</v>
          </cell>
          <cell r="D674">
            <v>0.28000000000000003</v>
          </cell>
        </row>
        <row r="675">
          <cell r="A675">
            <v>79460</v>
          </cell>
          <cell r="B675" t="str">
            <v>PINTURA EPOXI, DUAS DEMAOS</v>
          </cell>
          <cell r="C675" t="str">
            <v>M2</v>
          </cell>
          <cell r="D675">
            <v>33.67</v>
          </cell>
        </row>
        <row r="676">
          <cell r="A676">
            <v>79461</v>
          </cell>
          <cell r="B676" t="str">
            <v>PINTURA COM LIQUIDO PARA BRILHO, UMA DEMAO</v>
          </cell>
          <cell r="C676" t="str">
            <v>M2</v>
          </cell>
          <cell r="D676">
            <v>5.51</v>
          </cell>
        </row>
        <row r="677">
          <cell r="A677">
            <v>79462</v>
          </cell>
          <cell r="B677" t="str">
            <v>EMASSAMENTO COM MASSA EPOXI, 2 DEMAOS</v>
          </cell>
          <cell r="C677" t="str">
            <v>M2</v>
          </cell>
          <cell r="D677">
            <v>48.14</v>
          </cell>
        </row>
        <row r="678">
          <cell r="A678">
            <v>79463</v>
          </cell>
          <cell r="B678" t="str">
            <v>PINTURA A OLEO, 1 DEMAO</v>
          </cell>
          <cell r="C678" t="str">
            <v>M2</v>
          </cell>
          <cell r="D678">
            <v>10.66</v>
          </cell>
        </row>
        <row r="679">
          <cell r="A679">
            <v>79464</v>
          </cell>
          <cell r="B679" t="str">
            <v>PINTURA A OLEO, 2 DEMAOS</v>
          </cell>
          <cell r="C679" t="str">
            <v>M2</v>
          </cell>
          <cell r="D679">
            <v>14.27</v>
          </cell>
        </row>
        <row r="680">
          <cell r="A680">
            <v>79465</v>
          </cell>
          <cell r="B680" t="str">
            <v>PINTURA COM TINTA A BASE DE BORRACHA CLORADA, 2 DEMAOS</v>
          </cell>
          <cell r="C680" t="str">
            <v>M2</v>
          </cell>
          <cell r="D680">
            <v>31.38</v>
          </cell>
        </row>
        <row r="681">
          <cell r="A681">
            <v>79466</v>
          </cell>
          <cell r="B681" t="str">
            <v>PINTURA COM VERNIZ POLIURETANO, 2 DEMAOS</v>
          </cell>
          <cell r="C681" t="str">
            <v>M2</v>
          </cell>
          <cell r="D681">
            <v>14.33</v>
          </cell>
        </row>
        <row r="682">
          <cell r="A682">
            <v>79467</v>
          </cell>
          <cell r="B682" t="str">
            <v>PINTURA COM TINTA A BASE DE BORRACHA CLORADA , DE FAIXAS DE DEMARCACAO , EM QUADRA POLIESPORTIVA, 5 CM DE LARGURA.</v>
          </cell>
          <cell r="C682" t="str">
            <v>ML</v>
          </cell>
          <cell r="D682">
            <v>10.47</v>
          </cell>
        </row>
        <row r="683">
          <cell r="A683">
            <v>79471</v>
          </cell>
          <cell r="B683" t="str">
            <v>PINTURA ADESIVA P/ CONCRETO, A BASE DE RESINA EPOXI ( SIKADUR 32 )</v>
          </cell>
          <cell r="C683" t="str">
            <v>KG</v>
          </cell>
          <cell r="D683">
            <v>57.14</v>
          </cell>
        </row>
        <row r="684">
          <cell r="A684">
            <v>79472</v>
          </cell>
          <cell r="B684" t="str">
            <v>REGULARIZACAO DE SUPERFICIES EM TERRA COM MOTONIVELADORA</v>
          </cell>
          <cell r="C684" t="str">
            <v>M2</v>
          </cell>
          <cell r="D684">
            <v>0.47</v>
          </cell>
        </row>
        <row r="685">
          <cell r="A685">
            <v>79473</v>
          </cell>
          <cell r="B685" t="str">
            <v>CORTE E ATERRO COMPENSADO</v>
          </cell>
          <cell r="C685" t="str">
            <v>M3</v>
          </cell>
          <cell r="D685">
            <v>6.22</v>
          </cell>
        </row>
        <row r="686">
          <cell r="A686">
            <v>79474</v>
          </cell>
          <cell r="B686" t="str">
            <v>ESCAVACAO MANUAL, CAMPO ABERTO, EM SOLO EXCETO ROCHA, DE 4,00 ATE 6,00 M DE PROFUNDIDADE.</v>
          </cell>
          <cell r="C686" t="str">
            <v>M3</v>
          </cell>
          <cell r="D686">
            <v>51.47</v>
          </cell>
        </row>
        <row r="687">
          <cell r="A687">
            <v>79475</v>
          </cell>
          <cell r="B687" t="str">
            <v>ESCAVACAO MANUAL CAMPO ABERTO P/TUBULAO - FUSTE E/OU BASE (PARA TODAS AS PROFUNDIDADES)</v>
          </cell>
          <cell r="C687" t="str">
            <v>M3</v>
          </cell>
          <cell r="D687">
            <v>290.19</v>
          </cell>
        </row>
        <row r="688">
          <cell r="A688">
            <v>79478</v>
          </cell>
          <cell r="B688" t="str">
            <v>ESCAVACAO MANUAL CAMPO ABERTO EM SOLO EXCETO ROCHA ATE 2,00M PROFUNDID ADE</v>
          </cell>
          <cell r="C688" t="str">
            <v>M3</v>
          </cell>
          <cell r="D688">
            <v>37.229999999999997</v>
          </cell>
        </row>
        <row r="689">
          <cell r="A689">
            <v>79479</v>
          </cell>
          <cell r="B689" t="str">
            <v>ESCAVACAO MANUAL, CAMPO ABERTO, EM SOLO EXCETO ROCHA, DE 2,00 ATE 4,00 M DE PROFUNDIDADE.</v>
          </cell>
          <cell r="C689" t="str">
            <v>M3</v>
          </cell>
          <cell r="D689">
            <v>44.35</v>
          </cell>
        </row>
        <row r="690">
          <cell r="A690">
            <v>79480</v>
          </cell>
          <cell r="B690" t="str">
            <v>ESCAVACAO MECANICA CAMPO ABERTO EM SOLO EXCETO ROCHA ATE 2,00M PROFUND IDADE</v>
          </cell>
          <cell r="C690" t="str">
            <v>M3</v>
          </cell>
          <cell r="D690">
            <v>2.5099999999999998</v>
          </cell>
        </row>
        <row r="691">
          <cell r="A691">
            <v>79482</v>
          </cell>
          <cell r="B691" t="str">
            <v>ATERRO COM AREIA COM ADENSAMENTO HIDRAULICO</v>
          </cell>
          <cell r="C691" t="str">
            <v>M3</v>
          </cell>
          <cell r="D691">
            <v>58.01</v>
          </cell>
        </row>
        <row r="692">
          <cell r="A692">
            <v>79492</v>
          </cell>
          <cell r="B692" t="str">
            <v>CARGA MANUAL DE ROCHA EM CAMINHAO BASCULANTE</v>
          </cell>
          <cell r="C692" t="str">
            <v>M3</v>
          </cell>
          <cell r="D692">
            <v>42.88</v>
          </cell>
        </row>
        <row r="693">
          <cell r="A693">
            <v>79627</v>
          </cell>
          <cell r="B693" t="str">
            <v>DIVISORIA EM GRANITO BRANCO POLIDO, ESP = 3CM, ASSENTADO COM ARGAMASSA TRACO 1:4, ARREMATE EM CIMENTO BRANCO, EXCLUSIVE FERRAGENS</v>
          </cell>
          <cell r="C693" t="str">
            <v>M2</v>
          </cell>
          <cell r="D693">
            <v>422.37</v>
          </cell>
        </row>
        <row r="694">
          <cell r="A694">
            <v>83335</v>
          </cell>
          <cell r="B694" t="str">
            <v>ESCAVACAO SUBMERSA COM DRAGA DE MANDIBULA</v>
          </cell>
          <cell r="C694" t="str">
            <v>M3</v>
          </cell>
          <cell r="D694">
            <v>38.71</v>
          </cell>
        </row>
        <row r="695">
          <cell r="A695">
            <v>83336</v>
          </cell>
          <cell r="B695" t="str">
            <v>ESCAVACAO MECANICA PARA ACERTO DE TALUDES, EM MATERIAL DE 1A CATEGORIA , COM ESCAVADEIRA HIDRAULICA</v>
          </cell>
          <cell r="C695" t="str">
            <v>M3</v>
          </cell>
          <cell r="D695">
            <v>4.0999999999999996</v>
          </cell>
        </row>
        <row r="696">
          <cell r="A696">
            <v>83338</v>
          </cell>
          <cell r="B696" t="str">
            <v>ESCAVACAO MECANICA, A CEU ABERTO, EM MATERIAL DE 1A CATEGORIA, COM ESC AVADEIRA HIDRAULICA, CAPACIDADE DE 0,78 M3</v>
          </cell>
          <cell r="C696" t="str">
            <v>M3</v>
          </cell>
          <cell r="D696">
            <v>2.2999999999999998</v>
          </cell>
        </row>
        <row r="697">
          <cell r="A697">
            <v>83339</v>
          </cell>
          <cell r="B697" t="str">
            <v>ESCAVACAO MANUAL DE VALAS (SOLO COM AGUA), PROFUNDIDADE ATE 1,50 M.</v>
          </cell>
          <cell r="C697" t="str">
            <v>M3</v>
          </cell>
          <cell r="D697">
            <v>47.66</v>
          </cell>
        </row>
        <row r="698">
          <cell r="A698">
            <v>83343</v>
          </cell>
          <cell r="B698" t="str">
            <v>ESCAVACAO MECANICA DE VALAS (SOLO COM AGUA), PROFUNDIDADE MAIOR QUE 4, 00 M ATE 6,00 M.</v>
          </cell>
          <cell r="C698" t="str">
            <v>M3</v>
          </cell>
          <cell r="D698">
            <v>11.69</v>
          </cell>
        </row>
        <row r="699">
          <cell r="A699">
            <v>83344</v>
          </cell>
          <cell r="B699" t="str">
            <v>ESPALHAMENTO DE MATERIAL EM BOTA FORA, COM UTILIZACAO DE TRATOR DE EST EIRAS DE 165 HP</v>
          </cell>
          <cell r="C699" t="str">
            <v>M3</v>
          </cell>
          <cell r="D699">
            <v>0.93</v>
          </cell>
        </row>
        <row r="700">
          <cell r="A700">
            <v>83346</v>
          </cell>
          <cell r="B700" t="str">
            <v>UMEDECIMENTO DE MATERIAL PARA FECHAMENTO DE VALAS.</v>
          </cell>
          <cell r="C700" t="str">
            <v>M3</v>
          </cell>
          <cell r="D700">
            <v>0.73</v>
          </cell>
        </row>
        <row r="701">
          <cell r="A701">
            <v>83356</v>
          </cell>
          <cell r="B701" t="str">
            <v>TRANSPORTE COMERCIAL DE BRITA</v>
          </cell>
          <cell r="C701" t="str">
            <v>M3XKM</v>
          </cell>
          <cell r="D701">
            <v>0.63</v>
          </cell>
        </row>
        <row r="702">
          <cell r="A702">
            <v>83357</v>
          </cell>
          <cell r="B702" t="str">
            <v>TRANSPORTE LOCAL DE MASSA ASFALTICA - PAVIMENTACAO URBANA</v>
          </cell>
          <cell r="C702" t="str">
            <v>M3XKM</v>
          </cell>
          <cell r="D702">
            <v>0.81</v>
          </cell>
        </row>
        <row r="703">
          <cell r="A703">
            <v>83358</v>
          </cell>
          <cell r="B703" t="str">
            <v>TRANSPORTE DE PAVIMENTACAO REMOVIDA (RODOVIAS NAO URBANAS)</v>
          </cell>
          <cell r="C703" t="str">
            <v>M3XKM</v>
          </cell>
          <cell r="D703">
            <v>1.32</v>
          </cell>
        </row>
        <row r="704">
          <cell r="A704">
            <v>83361</v>
          </cell>
          <cell r="B704" t="str">
            <v>ESPARGIDOR DE ASFALTO PRESSURIZADO, TANQUE 6 M3 COM ISOLAÇÃO TÉRMICA, AQUECIDO COM 2 MAÇARICOS, COM BARRA ESPARGIDORA 3,60 M, MONTADO SOBRE CAMINHÃO  TOCO, PBT 14.300 KG, POTÊNCIA 185 CV - MANUTENÇÃO. AF_08/201 5</v>
          </cell>
          <cell r="C704" t="str">
            <v>H</v>
          </cell>
          <cell r="D704">
            <v>21.18</v>
          </cell>
        </row>
        <row r="705">
          <cell r="A705">
            <v>83362</v>
          </cell>
          <cell r="B705" t="str">
            <v>ESPARGIDOR DE ASFALTO PRESSURIZADO, TANQUE 6 M3 COM ISOLAÇÃO TÉRMICA, AQUECIDO COM 2 MAÇARICOS, COM BARRA ESPARGIDORA 3,60 M, MONTADO SOBRE CAMINHÃO  TOCO, PBT 14.300 KG, POTÊNCIA 185 CV - CHP DIURNO. AF_08/201 5</v>
          </cell>
          <cell r="C705" t="str">
            <v>CHP</v>
          </cell>
          <cell r="D705">
            <v>156.80000000000001</v>
          </cell>
        </row>
        <row r="706">
          <cell r="A706">
            <v>83366</v>
          </cell>
          <cell r="B706" t="str">
            <v>CAIXA DE PASSAGEM PARA TELEFONE 10X10X5CM (SOBREPOR) FORNECIMENTO E IN STALACAO</v>
          </cell>
          <cell r="C706" t="str">
            <v>UN</v>
          </cell>
          <cell r="D706">
            <v>51.57</v>
          </cell>
        </row>
        <row r="707">
          <cell r="A707">
            <v>83367</v>
          </cell>
          <cell r="B707" t="str">
            <v>CAIXA DE PASSAGEM PARA TELEFONE 80X80X15CM (SOBREPOR) FORNECIMENTO E I NSTALACAO</v>
          </cell>
          <cell r="C707" t="str">
            <v>UN</v>
          </cell>
          <cell r="D707">
            <v>441.08</v>
          </cell>
        </row>
        <row r="708">
          <cell r="A708">
            <v>83368</v>
          </cell>
          <cell r="B708" t="str">
            <v>CAIXA DE PASSAGEM PARA TELEFONE 150X150X15CM (SOBREPOR) FORNECIMENTO E INSTALACAO</v>
          </cell>
          <cell r="C708" t="str">
            <v>UN</v>
          </cell>
          <cell r="D708">
            <v>1186.4000000000001</v>
          </cell>
        </row>
        <row r="709">
          <cell r="A709">
            <v>83369</v>
          </cell>
          <cell r="B709" t="str">
            <v>QUADRO DE DISTRIBUICAO PARA TELEFONE N.4, 60X60X12CM EM CHAPA METALICA , DE EMBUTIR, SEM ACESSORIOS, PADRAO TELEBRAS, FORNECIMENTO E INSTALAC AO</v>
          </cell>
          <cell r="C709" t="str">
            <v>UN</v>
          </cell>
          <cell r="D709">
            <v>275.33999999999997</v>
          </cell>
        </row>
        <row r="710">
          <cell r="A710">
            <v>83370</v>
          </cell>
          <cell r="B710" t="str">
            <v>QUADRO DE DISTRIBUICAO PARA TELEFONE N.3, 40X40X12CM EM CHAPA METALICA , DE EMBUTIR, SEM ACESSORIOS, PADRAO TELEBRAS, FORNECIMENTO E INSTALAC AO</v>
          </cell>
          <cell r="C710" t="str">
            <v>UN</v>
          </cell>
          <cell r="D710">
            <v>165.73</v>
          </cell>
        </row>
        <row r="711">
          <cell r="A711">
            <v>83371</v>
          </cell>
          <cell r="B711" t="str">
            <v>QUADRO DE DISTRIBUICAO PARA TELEFONE N.2, 20X20X12CM EM CHAPA METALICA , DE EMBUTIR, SEM ACESSORIOS, PADRAO TELEBRAS, FORNECIMENTO E INSTALAC AO</v>
          </cell>
          <cell r="C711" t="str">
            <v>UN</v>
          </cell>
          <cell r="D711">
            <v>96.32</v>
          </cell>
        </row>
        <row r="712">
          <cell r="A712">
            <v>83372</v>
          </cell>
          <cell r="B712" t="str">
            <v>CAIXA DE MEDICAO EM ALTA TENSAO - FORNECIMENTO E INSTALACAO</v>
          </cell>
          <cell r="C712" t="str">
            <v>UN</v>
          </cell>
          <cell r="D712">
            <v>794.16</v>
          </cell>
        </row>
        <row r="713">
          <cell r="A713">
            <v>83377</v>
          </cell>
          <cell r="B713" t="str">
            <v>CONECTOR DE PARAFUSO FENDIDO EM LIGA DE COBRE COM SEPARADOR DE CABOS P ARA CABO 50 MM2 - FORNECIMENTO E INSTALACAO</v>
          </cell>
          <cell r="C713" t="str">
            <v>UN</v>
          </cell>
          <cell r="D713">
            <v>7.19</v>
          </cell>
        </row>
        <row r="714">
          <cell r="A714">
            <v>83391</v>
          </cell>
          <cell r="B714" t="str">
            <v>REATOR PARA LAMPADA FLUORESCENTE 2X40W PARTIDA RAPIDA FORNECIMENTO E I NSTALACAO</v>
          </cell>
          <cell r="C714" t="str">
            <v>UN</v>
          </cell>
          <cell r="D714">
            <v>35.159999999999997</v>
          </cell>
        </row>
        <row r="715">
          <cell r="A715">
            <v>83392</v>
          </cell>
          <cell r="B715" t="str">
            <v>REATOR PARA LAMPADA FLUORESCENTE 1X20W PARTIDA RAPIDA FORNECIMENTO E I NSTALACAO</v>
          </cell>
          <cell r="C715" t="str">
            <v>UN</v>
          </cell>
          <cell r="D715">
            <v>23.8</v>
          </cell>
        </row>
        <row r="716">
          <cell r="A716">
            <v>83393</v>
          </cell>
          <cell r="B716" t="str">
            <v>REATOR PARA LAMPADA FLUORESCENTE 1X40W PARTIDA RAPIDA FORNECIMENTO E I NSTALACAO</v>
          </cell>
          <cell r="C716" t="str">
            <v>UN</v>
          </cell>
          <cell r="D716">
            <v>25.72</v>
          </cell>
        </row>
        <row r="717">
          <cell r="A717">
            <v>83394</v>
          </cell>
          <cell r="B717" t="str">
            <v>POSTE DE CONCRETO DUPLO T H=11M E CARGA NOMINAL 200KG INCLUSIVE ESCAVA CAO, EXCLUSIVE TRANSPORTE - FORNECIMENTO E INSTALACAO</v>
          </cell>
          <cell r="C717" t="str">
            <v>UN</v>
          </cell>
          <cell r="D717">
            <v>890.3</v>
          </cell>
        </row>
        <row r="718">
          <cell r="A718">
            <v>83396</v>
          </cell>
          <cell r="B718" t="str">
            <v>POSTE DE CONCRETO DUPLO T H=9M CARGA NOMINAL 300KG INCLUSIVE ESCAVACAO , EXCLUSIVE TRANSPORTE - FORNECIMENTO E INSTALACAO</v>
          </cell>
          <cell r="C718" t="str">
            <v>UN</v>
          </cell>
          <cell r="D718">
            <v>805.72</v>
          </cell>
        </row>
        <row r="719">
          <cell r="A719">
            <v>83397</v>
          </cell>
          <cell r="B719" t="str">
            <v>POSTE DE CONCRETO DUPLO T H=9M CARGA NOMINAL 500KG INCLUSIVE ESCAVACAO , EXCLUSIVE TRANSPORTE - FORNECIMENTO E INSTALACAO</v>
          </cell>
          <cell r="C719" t="str">
            <v>UN</v>
          </cell>
          <cell r="D719">
            <v>1080.92</v>
          </cell>
        </row>
        <row r="720">
          <cell r="A720">
            <v>83398</v>
          </cell>
          <cell r="B720" t="str">
            <v>POSTE DE CONCRETO DUPLO T H=10M CARGA NOMINAL 300KG INCLUSIVE ESCAVACA O, EXCLUSIVE TRANSPORTE - FORNECIMENTO E INSTALACAO</v>
          </cell>
          <cell r="C720" t="str">
            <v>UN</v>
          </cell>
          <cell r="D720">
            <v>939.89</v>
          </cell>
        </row>
        <row r="721">
          <cell r="A721">
            <v>83399</v>
          </cell>
          <cell r="B721" t="str">
            <v>RELE FOTOELETRICO P/ COMANDO DE ILUMINACAO EXTERNA 220V/1000W - FORNEC IMENTO E INSTALACAO</v>
          </cell>
          <cell r="C721" t="str">
            <v>UN</v>
          </cell>
          <cell r="D721">
            <v>35.03</v>
          </cell>
        </row>
        <row r="722">
          <cell r="A722">
            <v>83400</v>
          </cell>
          <cell r="B722" t="str">
            <v>BRACO P/ ILUMINACAO DE RUAS EM TUBO ACO GALV 1" COMP = 1,20M E INCLINA CAO 25GRAUS EM RELACAO AO PLANO VERTICAL P/ FIXACAO EM POSTE OU PAREDE - FORNECIMENTO E INSTALACAO</v>
          </cell>
          <cell r="C722" t="str">
            <v>UN</v>
          </cell>
          <cell r="D722">
            <v>74.33</v>
          </cell>
        </row>
        <row r="723">
          <cell r="A723">
            <v>83401</v>
          </cell>
          <cell r="B723" t="str">
            <v>BRACO P/ LUMINARIA PUBLICA 1 X 1,50 M, EM TUBO ACO GALV 3/4, P/ FIXAC AO EM POSTE OU PAREDE - FORNECIMENTO E INSTALACAO</v>
          </cell>
          <cell r="C723" t="str">
            <v>UN</v>
          </cell>
          <cell r="D723">
            <v>74.33</v>
          </cell>
        </row>
        <row r="724">
          <cell r="A724">
            <v>83402</v>
          </cell>
          <cell r="B724" t="str">
            <v>ABRACADEIRA DE FIXACAO DE BRACOS DE LUMINARIAS DE 4" - FORNECIMENTO E INSTALACAO</v>
          </cell>
          <cell r="C724" t="str">
            <v>UN</v>
          </cell>
          <cell r="D724">
            <v>38.43</v>
          </cell>
        </row>
        <row r="725">
          <cell r="A725">
            <v>83403</v>
          </cell>
          <cell r="B725" t="str">
            <v>INTERRUPTOR PULSADOR DE CAMPAINHA OU MINUTERIA 2A/250V C/ CAIXA - FORN ECIMENTO E INSTALACAO</v>
          </cell>
          <cell r="C725" t="str">
            <v>UN</v>
          </cell>
          <cell r="D725">
            <v>13.22</v>
          </cell>
        </row>
        <row r="726">
          <cell r="A726">
            <v>83409</v>
          </cell>
          <cell r="B726" t="str">
            <v>ELETRODUTO FLEXIVEL ACO GALV TIPO CONDUITE D = 1/2" (16MM) - FORNECIME NTO E INSTALACAO</v>
          </cell>
          <cell r="C726" t="str">
            <v>M</v>
          </cell>
          <cell r="D726">
            <v>4.95</v>
          </cell>
        </row>
        <row r="727">
          <cell r="A727">
            <v>83410</v>
          </cell>
          <cell r="B727" t="str">
            <v>ELETRODUTO FLEXIVEL ACO GALV TIPO CONDUITE D = 1" (25MM) - FORNECIMENT O E INSTALACAO</v>
          </cell>
          <cell r="C727" t="str">
            <v>M</v>
          </cell>
          <cell r="D727">
            <v>6.88</v>
          </cell>
        </row>
        <row r="728">
          <cell r="A728">
            <v>83411</v>
          </cell>
          <cell r="B728" t="str">
            <v>ELETRODUTO FLEXIVEL ACO GALV TIPO CONDUITE D = 1 1/4" (32MM) - FORNECI MENTO E INSTALACAO</v>
          </cell>
          <cell r="C728" t="str">
            <v>M</v>
          </cell>
          <cell r="D728">
            <v>8.73</v>
          </cell>
        </row>
        <row r="729">
          <cell r="A729">
            <v>83412</v>
          </cell>
          <cell r="B729" t="str">
            <v>ELETRODUTO FLEXIVEL ACO GALV TIPO CONDUITE D = 1 1/2" (40MM) - FORNECI MENTO E INSTALACAO</v>
          </cell>
          <cell r="C729" t="str">
            <v>M</v>
          </cell>
          <cell r="D729">
            <v>9.85</v>
          </cell>
        </row>
        <row r="730">
          <cell r="A730">
            <v>83413</v>
          </cell>
          <cell r="B730" t="str">
            <v>ELETRODUTO FLEXIVEL ACO GALV TIPO CONDUITE D = 2" (50MM) - FORNECIMENT O E INSTALACAO</v>
          </cell>
          <cell r="C730" t="str">
            <v>M</v>
          </cell>
          <cell r="D730">
            <v>13.25</v>
          </cell>
        </row>
        <row r="731">
          <cell r="A731">
            <v>83414</v>
          </cell>
          <cell r="B731" t="str">
            <v>ELETRODUTO FLEXIVEL ACO GALV TIPO CONDUITE D = 2 1/2" (65MM) - FORNECI MENTO E INSTALACAO</v>
          </cell>
          <cell r="C731" t="str">
            <v>M</v>
          </cell>
          <cell r="D731">
            <v>16.12</v>
          </cell>
        </row>
        <row r="732">
          <cell r="A732">
            <v>83415</v>
          </cell>
          <cell r="B732" t="str">
            <v>ELETRODUTO FLEXIVEL ACO GALV TIPO CONDUITE D = 3" (75MM) - FORNECIMENT O E INSTALACAO</v>
          </cell>
          <cell r="C732" t="str">
            <v>M</v>
          </cell>
          <cell r="D732">
            <v>22.93</v>
          </cell>
        </row>
        <row r="733">
          <cell r="A733">
            <v>83443</v>
          </cell>
          <cell r="B733" t="str">
            <v>CAIXA DE PASSAGEM 20X20X25 FUNDO BRITA COM TAMPA</v>
          </cell>
          <cell r="C733" t="str">
            <v>UN</v>
          </cell>
          <cell r="D733">
            <v>38.85</v>
          </cell>
        </row>
        <row r="734">
          <cell r="A734">
            <v>83446</v>
          </cell>
          <cell r="B734" t="str">
            <v>CAIXA DE PASSAGEM 30X30X40 COM TAMPA E DRENO BRITA</v>
          </cell>
          <cell r="C734" t="str">
            <v>UN</v>
          </cell>
          <cell r="D734">
            <v>126.71</v>
          </cell>
        </row>
        <row r="735">
          <cell r="A735">
            <v>83447</v>
          </cell>
          <cell r="B735" t="str">
            <v>CAIXA DE PASSAGEM 40X40X50 FUNDO BRITA COM TAMPA</v>
          </cell>
          <cell r="C735" t="str">
            <v>UN</v>
          </cell>
          <cell r="D735">
            <v>136.41999999999999</v>
          </cell>
        </row>
        <row r="736">
          <cell r="A736">
            <v>83448</v>
          </cell>
          <cell r="B736" t="str">
            <v>CAIXA DE PASSGEM 50X50X60 FUNDO BRITA C/ TAMPA</v>
          </cell>
          <cell r="C736" t="str">
            <v>UN</v>
          </cell>
          <cell r="D736">
            <v>206.04</v>
          </cell>
        </row>
        <row r="737">
          <cell r="A737">
            <v>83449</v>
          </cell>
          <cell r="B737" t="str">
            <v>CAIXA DE PASSAGEM 60X60X70 FUNDO BRITA COM TAMPA</v>
          </cell>
          <cell r="C737" t="str">
            <v>UN</v>
          </cell>
          <cell r="D737">
            <v>290.64999999999998</v>
          </cell>
        </row>
        <row r="738">
          <cell r="A738">
            <v>83450</v>
          </cell>
          <cell r="B738" t="str">
            <v>CAIXA DE PASSAGEM 80X80X62 FUNDO BRITA COM TAMPA</v>
          </cell>
          <cell r="C738" t="str">
            <v>UN</v>
          </cell>
          <cell r="D738">
            <v>346.32</v>
          </cell>
        </row>
        <row r="739">
          <cell r="A739">
            <v>83451</v>
          </cell>
          <cell r="B739" t="str">
            <v>CONDULETE EM LIGA DE ALUMINIO TIPO "LR" 3/4" - FORNECIMENTO E INSTALAC AO</v>
          </cell>
          <cell r="C739" t="str">
            <v>UN</v>
          </cell>
          <cell r="D739">
            <v>15.66</v>
          </cell>
        </row>
        <row r="740">
          <cell r="A740">
            <v>83452</v>
          </cell>
          <cell r="B740" t="str">
            <v>CONDULETE EM LIGA DE ALUMINIO TIPO "LR" 1" - FORNECIMENTO E INSTALACAO</v>
          </cell>
          <cell r="C740" t="str">
            <v>UN</v>
          </cell>
          <cell r="D740">
            <v>19.7</v>
          </cell>
        </row>
        <row r="741">
          <cell r="A741">
            <v>83455</v>
          </cell>
          <cell r="B741" t="str">
            <v>CONDULETE PVC TIPO "B" 1/2" SEM TAMPA - FORNECIMENTO E INSTALACAO</v>
          </cell>
          <cell r="C741" t="str">
            <v>UN</v>
          </cell>
          <cell r="D741">
            <v>14.7</v>
          </cell>
        </row>
        <row r="742">
          <cell r="A742">
            <v>83456</v>
          </cell>
          <cell r="B742" t="str">
            <v>CONDULETE PVC TIPO "LB" 1/2" SEM TAMPA - FORNECIMENTO E INSTALACAO</v>
          </cell>
          <cell r="C742" t="str">
            <v>UN</v>
          </cell>
          <cell r="D742">
            <v>15.32</v>
          </cell>
        </row>
        <row r="743">
          <cell r="A743">
            <v>83457</v>
          </cell>
          <cell r="B743" t="str">
            <v>CONDULETE PVC TIPO "LB" 3/4" SEM TAMPA - FORNECIMENTO E INSTALACAO</v>
          </cell>
          <cell r="C743" t="str">
            <v>UN</v>
          </cell>
          <cell r="D743">
            <v>14.82</v>
          </cell>
        </row>
        <row r="744">
          <cell r="A744">
            <v>83458</v>
          </cell>
          <cell r="B744" t="str">
            <v>CONDULETE PVC TIPO "LL" 1/2" SEM TAMPA - FORNECIMENTO E INSTALACAO</v>
          </cell>
          <cell r="C744" t="str">
            <v>UN</v>
          </cell>
          <cell r="D744">
            <v>15.32</v>
          </cell>
        </row>
        <row r="745">
          <cell r="A745">
            <v>83460</v>
          </cell>
          <cell r="B745" t="str">
            <v>CONDULETE PVC TIPO "TA" 3/4" SEM TAMPA - FORNECIMENTO E INSTALACAO</v>
          </cell>
          <cell r="C745" t="str">
            <v>UN</v>
          </cell>
          <cell r="D745">
            <v>26.51</v>
          </cell>
        </row>
        <row r="746">
          <cell r="A746">
            <v>83461</v>
          </cell>
          <cell r="B746" t="str">
            <v>CONDULETE PVC TIPO "TB" 1/2" SEM TAMPA - FORNECIMENTO E INSTALACAO</v>
          </cell>
          <cell r="C746" t="str">
            <v>UN</v>
          </cell>
          <cell r="D746">
            <v>16.010000000000002</v>
          </cell>
        </row>
        <row r="747">
          <cell r="A747">
            <v>83462</v>
          </cell>
          <cell r="B747" t="str">
            <v>CONDULETE PVC TIPO "XA" 3/4" SEM TAMPA - FORNECIMENTO E INSTALACAO</v>
          </cell>
          <cell r="C747" t="str">
            <v>UN</v>
          </cell>
          <cell r="D747">
            <v>24.13</v>
          </cell>
        </row>
        <row r="748">
          <cell r="A748">
            <v>83463</v>
          </cell>
          <cell r="B748" t="str">
            <v>QUADRO DE DISTRIBUICAO DE ENERGIA EM CHAPA DE ACO GALVANIZADO, PARA 12 DISJUNTORES TERMOMAGNETICOS MONOPOLARES, COM BARRAMENTO TRIFASICO E N EUTRO - FORNECIMENTO E INSTALACAO</v>
          </cell>
          <cell r="C748" t="str">
            <v>UN</v>
          </cell>
          <cell r="D748">
            <v>305.69</v>
          </cell>
        </row>
        <row r="749">
          <cell r="A749">
            <v>83465</v>
          </cell>
          <cell r="B749" t="str">
            <v>INTERRUPTOR INTERMEDIARIO (FOUR-WAY) - FORNECIMENTO E INSTALACAO</v>
          </cell>
          <cell r="C749" t="str">
            <v>UN</v>
          </cell>
          <cell r="D749">
            <v>31.87</v>
          </cell>
        </row>
        <row r="750">
          <cell r="A750">
            <v>83468</v>
          </cell>
          <cell r="B750" t="str">
            <v>LAMPADA FLUORESCENTE 20W - FORNECIMENTO E INSTALACAO</v>
          </cell>
          <cell r="C750" t="str">
            <v>UN</v>
          </cell>
          <cell r="D750">
            <v>5.12</v>
          </cell>
        </row>
        <row r="751">
          <cell r="A751">
            <v>83469</v>
          </cell>
          <cell r="B751" t="str">
            <v>LAMPADA FLUORESCENTE 40W - FORNECIMENTO E INSTALACAO</v>
          </cell>
          <cell r="C751" t="str">
            <v>UN</v>
          </cell>
          <cell r="D751">
            <v>5.12</v>
          </cell>
        </row>
        <row r="752">
          <cell r="A752">
            <v>83470</v>
          </cell>
          <cell r="B752" t="str">
            <v>LAMPADA FLUORESCENTE TP HO 85W - FORNECIMENTO E INSTALACAO</v>
          </cell>
          <cell r="C752" t="str">
            <v>UN</v>
          </cell>
          <cell r="D752">
            <v>55.15</v>
          </cell>
        </row>
        <row r="753">
          <cell r="A753">
            <v>83471</v>
          </cell>
          <cell r="B753" t="str">
            <v>CONDULETE EM ALUMINIO FUNDIDO 2" TIPO "E" - FORNECIMENTO E INSTALACAO</v>
          </cell>
          <cell r="C753" t="str">
            <v>UN</v>
          </cell>
          <cell r="D753">
            <v>35.43</v>
          </cell>
        </row>
        <row r="754">
          <cell r="A754">
            <v>83472</v>
          </cell>
          <cell r="B754" t="str">
            <v>CONDULETE EM ALUMINIO FUNDIDO 3" TIPO "E" - FORNECIMENTO E INSTALACAO</v>
          </cell>
          <cell r="C754" t="str">
            <v>UN</v>
          </cell>
          <cell r="D754">
            <v>84.21</v>
          </cell>
        </row>
        <row r="755">
          <cell r="A755">
            <v>83475</v>
          </cell>
          <cell r="B755" t="str">
            <v>LUMINARIA FECHADA PARA ILUMINACAO PUBLICA COM REATOR DE PARTIDA RAPIDA COM LAMPADA A VAPOR DE MERCURIO 250W - FORNECIMENTO E INSTALACAO</v>
          </cell>
          <cell r="C755" t="str">
            <v>UN</v>
          </cell>
          <cell r="D755">
            <v>296.23</v>
          </cell>
        </row>
        <row r="756">
          <cell r="A756">
            <v>83478</v>
          </cell>
          <cell r="B756" t="str">
            <v>LUMINARIA FECHADA PARA ILUMINACAO PUBLICA - LAMPADAS DE 250/500W - FOR NECIMENTO E INSTALACAO (EXCLUINDO LAMPADAS)</v>
          </cell>
          <cell r="C756" t="str">
            <v>UN</v>
          </cell>
          <cell r="D756">
            <v>210.95</v>
          </cell>
        </row>
        <row r="757">
          <cell r="A757">
            <v>83479</v>
          </cell>
          <cell r="B757" t="str">
            <v>LUMINARIA ESTANQUE - PROTECAO CONTRA AGUA, POEIRA OU IMPACTOS - TIPO A QUATIC PIAL OU EQUIVALENTE</v>
          </cell>
          <cell r="C757" t="str">
            <v>UN</v>
          </cell>
          <cell r="D757">
            <v>135.47</v>
          </cell>
        </row>
        <row r="758">
          <cell r="A758">
            <v>83480</v>
          </cell>
          <cell r="B758" t="str">
            <v>REATOR PARA LAMPADA VAPOR DE MERCURIO 125W  USO EXTERNO</v>
          </cell>
          <cell r="C758" t="str">
            <v>UN</v>
          </cell>
          <cell r="D758">
            <v>66.55</v>
          </cell>
        </row>
        <row r="759">
          <cell r="A759">
            <v>83481</v>
          </cell>
          <cell r="B759" t="str">
            <v>REATOR PARA LAMPADA VAPOR DE MERCURIO 250W USO EXTERNO</v>
          </cell>
          <cell r="C759" t="str">
            <v>UN</v>
          </cell>
          <cell r="D759">
            <v>74.94</v>
          </cell>
        </row>
        <row r="760">
          <cell r="A760">
            <v>83482</v>
          </cell>
          <cell r="B760" t="str">
            <v>FUSIVEL TIPO NH 250 A, TAMANHO 1 - FORNECIMENTO E INSTALACAO</v>
          </cell>
          <cell r="C760" t="str">
            <v>UN</v>
          </cell>
          <cell r="D760">
            <v>23.26</v>
          </cell>
        </row>
        <row r="761">
          <cell r="A761">
            <v>83483</v>
          </cell>
          <cell r="B761" t="str">
            <v>HASTE DE TERRA CANTONEIRA GALVANIZADA L=2,00M COM CONEXOES</v>
          </cell>
          <cell r="C761" t="str">
            <v>UN</v>
          </cell>
          <cell r="D761">
            <v>50.12</v>
          </cell>
        </row>
        <row r="762">
          <cell r="A762">
            <v>83484</v>
          </cell>
          <cell r="B762" t="str">
            <v>HASTE COPERWELD 3/4" X 3,00M COM CONECTOR</v>
          </cell>
          <cell r="C762" t="str">
            <v>UN</v>
          </cell>
          <cell r="D762">
            <v>61.29</v>
          </cell>
        </row>
        <row r="763">
          <cell r="A763">
            <v>83485</v>
          </cell>
          <cell r="B763" t="str">
            <v>HASTE DE ATERRAMENTO EM AÇO COM 3,00 M DE COMPRIMENTO E DN = 5/8" REVE STIDA COM BAIXA CAMADA DE COBRE, SEM CONECTOR</v>
          </cell>
          <cell r="C763" t="str">
            <v>UN</v>
          </cell>
          <cell r="D763">
            <v>44.75</v>
          </cell>
        </row>
        <row r="764">
          <cell r="A764">
            <v>83486</v>
          </cell>
          <cell r="B764" t="str">
            <v>BOMBA CENTRIFUGA C/ MOTOR ELETRICO TRIFASICO 1CV</v>
          </cell>
          <cell r="C764" t="str">
            <v>UN</v>
          </cell>
          <cell r="D764">
            <v>969.73</v>
          </cell>
        </row>
        <row r="765">
          <cell r="A765">
            <v>83487</v>
          </cell>
          <cell r="B765" t="str">
            <v>BASE PARA FUSIVEL (PORTA-FUSIVEL) NH 01 250A</v>
          </cell>
          <cell r="C765" t="str">
            <v>UN</v>
          </cell>
          <cell r="D765">
            <v>37</v>
          </cell>
        </row>
        <row r="766">
          <cell r="A766">
            <v>83488</v>
          </cell>
          <cell r="B766" t="str">
            <v>SECCIONADOR TRIPOLAR 15KV/400A ACIONAM SIMULT VARA MANOBRA (MANOBRA) - FORNECIMENTO E INSTALACAO</v>
          </cell>
          <cell r="C766" t="str">
            <v>UN</v>
          </cell>
          <cell r="D766">
            <v>866.02</v>
          </cell>
        </row>
        <row r="767">
          <cell r="A767">
            <v>83489</v>
          </cell>
          <cell r="B767" t="str">
            <v>SECCIONADOR TRIPOLAR 15KV/400A ACIONAM SIMULT PUNHO MANOBRA (COMANDO) - FORNECIMENTO E INSTALACAO</v>
          </cell>
          <cell r="C767" t="str">
            <v>UN</v>
          </cell>
          <cell r="D767">
            <v>935.83</v>
          </cell>
        </row>
        <row r="768">
          <cell r="A768">
            <v>83490</v>
          </cell>
          <cell r="B768" t="str">
            <v>CHAVE FACA TRIPOLAR BLINDADA 250V/30A - FORNECIMENTO E INSTALACAO</v>
          </cell>
          <cell r="C768" t="str">
            <v>UN</v>
          </cell>
          <cell r="D768">
            <v>74.56</v>
          </cell>
        </row>
        <row r="769">
          <cell r="A769">
            <v>83491</v>
          </cell>
          <cell r="B769" t="str">
            <v>CHAVE GUARDA MOTOR TRIFASICO 5CV/220V C/ CHAVE MAGNETICA - FORNECIMENT O E INSTALACAO</v>
          </cell>
          <cell r="C769" t="str">
            <v>UN</v>
          </cell>
          <cell r="D769">
            <v>290.76</v>
          </cell>
        </row>
        <row r="770">
          <cell r="A770">
            <v>83492</v>
          </cell>
          <cell r="B770" t="str">
            <v>CHAVE GUARDA MOTOR TRIFISICA 10CV/220V C/ CHAVE MAGNETICA - FORNECIMEN TO E INSTALACAO</v>
          </cell>
          <cell r="C770" t="str">
            <v>UN</v>
          </cell>
          <cell r="D770">
            <v>283.01</v>
          </cell>
        </row>
        <row r="771">
          <cell r="A771">
            <v>83493</v>
          </cell>
          <cell r="B771" t="str">
            <v>FUSIVEL TIPO NH 250A - TAMANHO 01 - FORNECIMENTO E INSTALACAO</v>
          </cell>
          <cell r="C771" t="str">
            <v>UN</v>
          </cell>
          <cell r="D771">
            <v>23.11</v>
          </cell>
        </row>
        <row r="772">
          <cell r="A772">
            <v>83499</v>
          </cell>
          <cell r="B772" t="str">
            <v>JUNTA DE DILATACAO E VEDACAO TIPO JEENE, INCLUSO CORTE E REMOCAO DO PA VIMENTO</v>
          </cell>
          <cell r="C772" t="str">
            <v>M</v>
          </cell>
          <cell r="D772">
            <v>385.83</v>
          </cell>
        </row>
        <row r="773">
          <cell r="A773">
            <v>83513</v>
          </cell>
          <cell r="B773" t="str">
            <v>FORNECIMENTO DE PERFIL SIMPLES "I" OU "H" ATE 8" INCLUSIVE PERDAS</v>
          </cell>
          <cell r="C773" t="str">
            <v>KG</v>
          </cell>
          <cell r="D773">
            <v>5.28</v>
          </cell>
        </row>
        <row r="774">
          <cell r="A774">
            <v>83514</v>
          </cell>
          <cell r="B774" t="str">
            <v>FORNECIMENTO DE PERFIL SIMPLES "I" OU "H" 8 A 12" INCLUSIVE PERDAS</v>
          </cell>
          <cell r="C774" t="str">
            <v>KG</v>
          </cell>
          <cell r="D774">
            <v>4.63</v>
          </cell>
        </row>
        <row r="775">
          <cell r="A775">
            <v>83515</v>
          </cell>
          <cell r="B775" t="str">
            <v>ESCORAMENTO FORMAS DE H=3,30 A 3,50 M, COM MADEIRA 3A QUALIDADE, NAO A PARELHADA, APROVEITAMENTO TABUAS 3X E PRUMOS 4X</v>
          </cell>
          <cell r="C775" t="str">
            <v>M3</v>
          </cell>
          <cell r="D775">
            <v>9.65</v>
          </cell>
        </row>
        <row r="776">
          <cell r="A776">
            <v>83516</v>
          </cell>
          <cell r="B776" t="str">
            <v>ESCORAMENTO FORMAS H=3,50 A 4,00 M, COM MADEIRA DE 3A QUALIDADE, NAO A PARELHADA, APROVEITAMENTO TABUAS 3X E PRUMOS 4X.</v>
          </cell>
          <cell r="C776" t="str">
            <v>M3</v>
          </cell>
          <cell r="D776">
            <v>11.13</v>
          </cell>
        </row>
        <row r="777">
          <cell r="A777">
            <v>83518</v>
          </cell>
          <cell r="B777" t="str">
            <v>ALVENARIA EMBASAMENTO E=20 CM BLOCO CONCRETO</v>
          </cell>
          <cell r="C777" t="str">
            <v>M3</v>
          </cell>
          <cell r="D777">
            <v>281.36</v>
          </cell>
        </row>
        <row r="778">
          <cell r="A778">
            <v>83519</v>
          </cell>
          <cell r="B778" t="str">
            <v>ALVENARIA EMBASAMENTO TIJOLO CERAMICO FURADO 10X20X20 CM</v>
          </cell>
          <cell r="C778" t="str">
            <v>M3</v>
          </cell>
          <cell r="D778">
            <v>390.02</v>
          </cell>
        </row>
        <row r="779">
          <cell r="A779">
            <v>83520</v>
          </cell>
          <cell r="B779" t="str">
            <v>TE PVC PARA COLETOR ESGOTO, EB644, D=100MM, COM JUNTA ELASTICA.</v>
          </cell>
          <cell r="C779" t="str">
            <v>UN</v>
          </cell>
          <cell r="D779">
            <v>214.47</v>
          </cell>
        </row>
        <row r="780">
          <cell r="A780">
            <v>83531</v>
          </cell>
          <cell r="B780" t="str">
            <v>CURVA PARA REDE COLETOR ESGOTO, EB 644, 90GR, DN=200MM, COM JUNTA ELAS TICA</v>
          </cell>
          <cell r="C780" t="str">
            <v>UN</v>
          </cell>
          <cell r="D780">
            <v>233.92</v>
          </cell>
        </row>
        <row r="781">
          <cell r="A781">
            <v>83534</v>
          </cell>
          <cell r="B781" t="str">
            <v>LASTRO DE CONCRETO, PREPARO MECÂNICO, INCLUSOS ADITIVO IMPERMEABILIZAN TE, LANÇAMENTO E ADENSAMENTO</v>
          </cell>
          <cell r="C781" t="str">
            <v>M3</v>
          </cell>
          <cell r="D781">
            <v>442.82</v>
          </cell>
        </row>
        <row r="782">
          <cell r="A782">
            <v>83535</v>
          </cell>
          <cell r="B782" t="str">
            <v>CURVA PVC PARA REDE COLETOR ESGOTO, EB-644, 45 GR, 200 MM, COM JUNTA E LASTICA.</v>
          </cell>
          <cell r="C782" t="str">
            <v>UN</v>
          </cell>
          <cell r="D782">
            <v>194.72</v>
          </cell>
        </row>
        <row r="783">
          <cell r="A783">
            <v>83621</v>
          </cell>
          <cell r="B783" t="str">
            <v>ASSENTAMENTO TAMPAO FERRO FUNDIDO (FOFO), 30 X 90 CM PARA CAIXA DE RAL O, C/ ARG CIM/AREIA 1:4 EM VOLUME, EXCLUSIVE TAMPAO.</v>
          </cell>
          <cell r="C783" t="str">
            <v>UN</v>
          </cell>
          <cell r="D783">
            <v>75.760000000000005</v>
          </cell>
        </row>
        <row r="784">
          <cell r="A784">
            <v>83623</v>
          </cell>
          <cell r="B784" t="str">
            <v>GRELHA DE FERRO FUNDIDO PARA CANALETA LARG = 30CM, FORNECIMENTO E ASSE NTAMENTO</v>
          </cell>
          <cell r="C784" t="str">
            <v>M</v>
          </cell>
          <cell r="D784">
            <v>210.09</v>
          </cell>
        </row>
        <row r="785">
          <cell r="A785">
            <v>83624</v>
          </cell>
          <cell r="B785" t="str">
            <v>GRELHA DE FERRO FUNDIDO PARA CANALETA LARG = 20CM, FORNECIMENTO E ASSE NTAMENTO</v>
          </cell>
          <cell r="C785" t="str">
            <v>M</v>
          </cell>
          <cell r="D785">
            <v>147.91</v>
          </cell>
        </row>
        <row r="786">
          <cell r="A786">
            <v>83626</v>
          </cell>
          <cell r="B786" t="str">
            <v>GRELHA DE FERRO FUNDIDO PARA CANALETA LARG = 15CM, FORNECIMENTO E ASSE NTAMENTO</v>
          </cell>
          <cell r="C786" t="str">
            <v>M</v>
          </cell>
          <cell r="D786">
            <v>116.82</v>
          </cell>
        </row>
        <row r="787">
          <cell r="A787">
            <v>83627</v>
          </cell>
          <cell r="B787" t="str">
            <v>TAMPAO FOFO ARTICULADO, CLASSE B125 CARGA MAX 12,5 T, REDONDO TAMPA 60 0 MM, REDE PLUVIAL/ESGOTO, P = CHAMINE CX AREIA / POCO VISITA ASSENTAD O COM ARG CIM/AREIA 1:4, FORNECIMENTO E ASSENTAMENTO</v>
          </cell>
          <cell r="C787" t="str">
            <v>UN</v>
          </cell>
          <cell r="D787">
            <v>397.54</v>
          </cell>
        </row>
        <row r="788">
          <cell r="A788">
            <v>83633</v>
          </cell>
          <cell r="B788" t="str">
            <v>HIDRANTE SUBTERRANEO FERRO FUNDIDO C/ CURVA LONGA E CAIXA DN=75MM</v>
          </cell>
          <cell r="C788" t="str">
            <v>UN</v>
          </cell>
          <cell r="D788">
            <v>1854.88</v>
          </cell>
        </row>
        <row r="789">
          <cell r="A789">
            <v>83634</v>
          </cell>
          <cell r="B789" t="str">
            <v>EXTINTOR INCENDIO TP GAS CARBONICO 4KG COMPLETO - FORNECIMENTO E INSTA LACAO</v>
          </cell>
          <cell r="C789" t="str">
            <v>UN</v>
          </cell>
          <cell r="D789">
            <v>443.37</v>
          </cell>
        </row>
        <row r="790">
          <cell r="A790">
            <v>83635</v>
          </cell>
          <cell r="B790" t="str">
            <v>EXTINTOR INCENDIO TP PO QUIMICO 6KG - FORNECIMENTO E INSTALACAO</v>
          </cell>
          <cell r="C790" t="str">
            <v>UN</v>
          </cell>
          <cell r="D790">
            <v>169.14</v>
          </cell>
        </row>
        <row r="791">
          <cell r="A791">
            <v>83636</v>
          </cell>
          <cell r="B791" t="str">
            <v>DUTO CHAPA GALVANIZADA NUM 26 P/ AR CONDICIONADO</v>
          </cell>
          <cell r="C791" t="str">
            <v>M2</v>
          </cell>
          <cell r="D791">
            <v>56.72</v>
          </cell>
        </row>
        <row r="792">
          <cell r="A792">
            <v>83637</v>
          </cell>
          <cell r="B792" t="str">
            <v>DUTO CHAPA GALVANIZADA NUM 22 P/ AR CONDICIONADO</v>
          </cell>
          <cell r="C792" t="str">
            <v>M2</v>
          </cell>
          <cell r="D792">
            <v>91.56</v>
          </cell>
        </row>
        <row r="793">
          <cell r="A793">
            <v>83638</v>
          </cell>
          <cell r="B793" t="str">
            <v>MASTRO SIMPLES DE FERRO GALVANIZADO P/ PARA-RAIOS H=3,00M INCLUINDO BA SE - FORNECIMENTO E INSTALACAO</v>
          </cell>
          <cell r="C793" t="str">
            <v>UN</v>
          </cell>
          <cell r="D793">
            <v>283.81</v>
          </cell>
        </row>
        <row r="794">
          <cell r="A794">
            <v>83639</v>
          </cell>
          <cell r="B794" t="str">
            <v>CABO TELEFONICO CT-APL-50, 100 PARES (USO EXTERNO) - FORNECIMENTO E IN STALACAO</v>
          </cell>
          <cell r="C794" t="str">
            <v>M</v>
          </cell>
          <cell r="D794">
            <v>86.46</v>
          </cell>
        </row>
        <row r="795">
          <cell r="A795">
            <v>83641</v>
          </cell>
          <cell r="B795" t="str">
            <v>PARA-RAIO TP VALVULA 15KV/5KA - FORNECIMENTO E INSTALACAO</v>
          </cell>
          <cell r="C795" t="str">
            <v>UN</v>
          </cell>
          <cell r="D795">
            <v>327.67</v>
          </cell>
        </row>
        <row r="796">
          <cell r="A796">
            <v>83643</v>
          </cell>
          <cell r="B796" t="str">
            <v>BOMBA SUBMERSIVEL ELETRICA, TRIFASICA, POTÊNCIA 3,75 HP, DIAMETRO DO R OTOR 90 MM SEMIABERTO, BOCAL DE SAIDA DIAMETRO DE 2 POLEGADAS, HM/Q = 5 M / 61,2 M3/H A 25,5 M / 3,6 M3/H</v>
          </cell>
          <cell r="C796" t="str">
            <v>UN</v>
          </cell>
          <cell r="D796">
            <v>2799.63</v>
          </cell>
        </row>
        <row r="797">
          <cell r="A797">
            <v>83644</v>
          </cell>
          <cell r="B797" t="str">
            <v>BOMBA RECALQUE D'AGUA TRIFASICA 10,0 HP</v>
          </cell>
          <cell r="C797" t="str">
            <v>UN</v>
          </cell>
          <cell r="D797">
            <v>4094.92</v>
          </cell>
        </row>
        <row r="798">
          <cell r="A798">
            <v>83645</v>
          </cell>
          <cell r="B798" t="str">
            <v>BOMBA RECALQUE D'AGUA TRIFASICA 3,0 HP</v>
          </cell>
          <cell r="C798" t="str">
            <v>UN</v>
          </cell>
          <cell r="D798">
            <v>1307.95</v>
          </cell>
        </row>
        <row r="799">
          <cell r="A799">
            <v>83646</v>
          </cell>
          <cell r="B799" t="str">
            <v>BOMBA RECALQUE D'AGUA DE ESTAGIOS TRIFASICA 2,0 HP</v>
          </cell>
          <cell r="C799" t="str">
            <v>UN</v>
          </cell>
          <cell r="D799">
            <v>1516.75</v>
          </cell>
        </row>
        <row r="800">
          <cell r="A800">
            <v>83647</v>
          </cell>
          <cell r="B800" t="str">
            <v>BOMBA RECALQUE D'AGUA TRIFASICA 1,5HP</v>
          </cell>
          <cell r="C800" t="str">
            <v>UN</v>
          </cell>
          <cell r="D800">
            <v>995.47</v>
          </cell>
        </row>
        <row r="801">
          <cell r="A801">
            <v>83648</v>
          </cell>
          <cell r="B801" t="str">
            <v>BOMBA RECALQUE D'AGUA TRIFASICA 0,5 HP</v>
          </cell>
          <cell r="C801" t="str">
            <v>UN</v>
          </cell>
          <cell r="D801">
            <v>642.45000000000005</v>
          </cell>
        </row>
        <row r="802">
          <cell r="A802">
            <v>83649</v>
          </cell>
          <cell r="B802" t="str">
            <v>BOMBA RECALQUE D'AGUA PREDIO 6 A 10 PAVTOS - 2UD</v>
          </cell>
          <cell r="C802" t="str">
            <v>UN</v>
          </cell>
          <cell r="D802">
            <v>3549.1</v>
          </cell>
        </row>
        <row r="803">
          <cell r="A803">
            <v>83650</v>
          </cell>
          <cell r="B803" t="str">
            <v>BOMBA RECALQUE D'AGUA PREDIO 3 A 5 PAVTOS - 2UD</v>
          </cell>
          <cell r="C803" t="str">
            <v>UN</v>
          </cell>
          <cell r="D803">
            <v>2924.14</v>
          </cell>
        </row>
        <row r="804">
          <cell r="A804">
            <v>83651</v>
          </cell>
          <cell r="B804" t="str">
            <v>TUBO PVC CORRUGADO PERFURADO 100 MM C/ JUNTA ELASTICA PARA DRENAGEM.</v>
          </cell>
          <cell r="C804" t="str">
            <v>M</v>
          </cell>
          <cell r="D804">
            <v>27.78</v>
          </cell>
        </row>
        <row r="805">
          <cell r="A805">
            <v>83655</v>
          </cell>
          <cell r="B805" t="str">
            <v>ASSENTAMENTO SIMPLES DE TUBOS DE FERRO FUNDIDO (FOFO), COM JUNTA ELAST ICA, DN 50 MM.</v>
          </cell>
          <cell r="C805" t="str">
            <v>M</v>
          </cell>
          <cell r="D805">
            <v>2.92</v>
          </cell>
        </row>
        <row r="806">
          <cell r="A806">
            <v>83656</v>
          </cell>
          <cell r="B806" t="str">
            <v>COLCHAO DRENANTE C/ 30CM PEDRA BRITADA N.3/FILTRO TRANSICAO MANTA GEOT EXTIL 100% POLIPROPILENO OU POLIESTER INCL FORNEC/COLOCMAT</v>
          </cell>
          <cell r="C806" t="str">
            <v>M2</v>
          </cell>
          <cell r="D806">
            <v>38.409999999999997</v>
          </cell>
        </row>
        <row r="807">
          <cell r="A807">
            <v>83658</v>
          </cell>
          <cell r="B807" t="str">
            <v>EXECUCAO DRENO PROFUNDO, COM CORTE TRAPEZOIDAL EM SOLO, DE 70X80X150CM EXCL TUBO INCL MATERIAL EXECUCAO, COM SELO ENCHIMENTO MATERIAL DRENAN TE E ESCAVACAO</v>
          </cell>
          <cell r="C807" t="str">
            <v>M</v>
          </cell>
          <cell r="D807">
            <v>129.55000000000001</v>
          </cell>
        </row>
        <row r="808">
          <cell r="A808">
            <v>83659</v>
          </cell>
          <cell r="B808" t="str">
            <v>BOCA DE LOBO EM ALVENARIA TIJOLO MACICO, REVESTIDA C/ ARGAMASSA DE CIM ENTO E AREIA 1:3, SOBRE LASTRO DE CONCRETO 10CM E TAMPA DE CONCRETO AR MADO</v>
          </cell>
          <cell r="C808" t="str">
            <v>UN</v>
          </cell>
          <cell r="D808">
            <v>614.54999999999995</v>
          </cell>
        </row>
        <row r="809">
          <cell r="A809">
            <v>83660</v>
          </cell>
          <cell r="B809" t="str">
            <v>ESGOTAMENTO MANUAL DE AGUA DE CHUVA OU LENCOL FREATICO ESCAVADO</v>
          </cell>
          <cell r="C809" t="str">
            <v>M3</v>
          </cell>
          <cell r="D809">
            <v>2.14</v>
          </cell>
        </row>
        <row r="810">
          <cell r="A810">
            <v>83661</v>
          </cell>
          <cell r="B810" t="str">
            <v>EXECUCAO DE DRENO PROFUNDO, CORTE EM SOLO, COM TUBO POROSO D=0,20M</v>
          </cell>
          <cell r="C810" t="str">
            <v>M</v>
          </cell>
          <cell r="D810">
            <v>97.83</v>
          </cell>
        </row>
        <row r="811">
          <cell r="A811">
            <v>83662</v>
          </cell>
          <cell r="B811" t="str">
            <v>EXECUCAO DE DRENO CEGO</v>
          </cell>
          <cell r="C811" t="str">
            <v>M3</v>
          </cell>
          <cell r="D811">
            <v>83.96</v>
          </cell>
        </row>
        <row r="812">
          <cell r="A812">
            <v>83664</v>
          </cell>
          <cell r="B812" t="str">
            <v>EXECUCAO DE DRENO DE TUBO DE CONRETO SIMPLES POROSO D=0,20 M (0,5MX0,5 M) PARA GALERIAS DE AGUAS PLUVIAIS</v>
          </cell>
          <cell r="C812" t="str">
            <v>M</v>
          </cell>
          <cell r="D812">
            <v>57.74</v>
          </cell>
        </row>
        <row r="813">
          <cell r="A813">
            <v>83665</v>
          </cell>
          <cell r="B813" t="str">
            <v>FORNECIMENTO E INSTALACAO DE MANTA BIDIM RT - 14</v>
          </cell>
          <cell r="C813" t="str">
            <v>M2</v>
          </cell>
          <cell r="D813">
            <v>8.5</v>
          </cell>
        </row>
        <row r="814">
          <cell r="A814">
            <v>83667</v>
          </cell>
          <cell r="B814" t="str">
            <v>CAMADA DRENANTE COM AREIA MEDIA</v>
          </cell>
          <cell r="C814" t="str">
            <v>M3</v>
          </cell>
          <cell r="D814">
            <v>99.88</v>
          </cell>
        </row>
        <row r="815">
          <cell r="A815">
            <v>83668</v>
          </cell>
          <cell r="B815" t="str">
            <v>CAMADA DRENANTE COM BRITA NUM 2</v>
          </cell>
          <cell r="C815" t="str">
            <v>M3</v>
          </cell>
          <cell r="D815">
            <v>86.58</v>
          </cell>
        </row>
        <row r="816">
          <cell r="A816">
            <v>83669</v>
          </cell>
          <cell r="B816" t="str">
            <v>FORNECIMENTO/INSTALACAO MANTA BIDIM RT-16</v>
          </cell>
          <cell r="C816" t="str">
            <v>M2</v>
          </cell>
          <cell r="D816">
            <v>11.79</v>
          </cell>
        </row>
        <row r="817">
          <cell r="A817">
            <v>83670</v>
          </cell>
          <cell r="B817" t="str">
            <v>TUBO PVC DN 75 MM PARA DRENAGEM - FORNECIMENTO E INSTALACAO</v>
          </cell>
          <cell r="C817" t="str">
            <v>M</v>
          </cell>
          <cell r="D817">
            <v>39.65</v>
          </cell>
        </row>
        <row r="818">
          <cell r="A818">
            <v>83671</v>
          </cell>
          <cell r="B818" t="str">
            <v>TUBO PVC DN 100 MM PARA DRENAGEM - FORNECIMENTO E INSTALACAO</v>
          </cell>
          <cell r="C818" t="str">
            <v>M</v>
          </cell>
          <cell r="D818">
            <v>42.65</v>
          </cell>
        </row>
        <row r="819">
          <cell r="A819">
            <v>83675</v>
          </cell>
          <cell r="B819" t="str">
            <v>TUBO CONCRETO SIMPLES DN 200 MM PARA DRENAGEM - FORNECIMENTO E INSTALA CAO, INCLUSIVE ESCAVACAO MANUAL 1M3/M.</v>
          </cell>
          <cell r="C819" t="str">
            <v>M</v>
          </cell>
          <cell r="D819">
            <v>75.88</v>
          </cell>
        </row>
        <row r="820">
          <cell r="A820">
            <v>83676</v>
          </cell>
          <cell r="B820" t="str">
            <v>TUBO CONCRETO SIMPLES DN 300 MM PARA DRENAGEM - FORNECIMENTO E INSTALA CAO INCLUSIVE ESCAVACAO MANUAL 1M3/M</v>
          </cell>
          <cell r="C820" t="str">
            <v>M</v>
          </cell>
          <cell r="D820">
            <v>93.33</v>
          </cell>
        </row>
        <row r="821">
          <cell r="A821">
            <v>83677</v>
          </cell>
          <cell r="B821" t="str">
            <v>TUBO CONCRETO SIMPLES DN 400 MM PARA DRENAGEM - FORNECIMENTO E INSTALA CAO INCLUSIVE ESCAVACAO MANUAL 1,5M3/M</v>
          </cell>
          <cell r="C821" t="str">
            <v>M</v>
          </cell>
          <cell r="D821">
            <v>117.22</v>
          </cell>
        </row>
        <row r="822">
          <cell r="A822">
            <v>83678</v>
          </cell>
          <cell r="B822" t="str">
            <v>TUBO CONCRETO SIMPLES DN 500 MM PARA DRENAGEM - FORNECIMENTO E INSTALA CAO INCLUSIVE ESCAVACAO MANUAL 2M3/M</v>
          </cell>
          <cell r="C822" t="str">
            <v>M</v>
          </cell>
          <cell r="D822">
            <v>151.66</v>
          </cell>
        </row>
        <row r="823">
          <cell r="A823">
            <v>83679</v>
          </cell>
          <cell r="B823" t="str">
            <v>TUBO PVC D=2 COM MATERIAL DRENANTE PARA DRENO/BARBACA - FORNECIMENTO E INSTALACAO</v>
          </cell>
          <cell r="C823" t="str">
            <v>M</v>
          </cell>
          <cell r="D823">
            <v>12.49</v>
          </cell>
        </row>
        <row r="824">
          <cell r="A824">
            <v>83680</v>
          </cell>
          <cell r="B824" t="str">
            <v>TUBO PVC D=3" COM MATERIAL DRENANTE PARA DRENO/BARBACA - FORNECIMENTO E INSTALACAO</v>
          </cell>
          <cell r="C824" t="str">
            <v>M</v>
          </cell>
          <cell r="D824">
            <v>14.7</v>
          </cell>
        </row>
        <row r="825">
          <cell r="A825">
            <v>83681</v>
          </cell>
          <cell r="B825" t="str">
            <v>TUBO PVC D=4" COM MATERIAL DRENANTE PARA DRENO/BARBACA - FORNECIMENTO E INSTALACAO</v>
          </cell>
          <cell r="C825" t="str">
            <v>M</v>
          </cell>
          <cell r="D825">
            <v>15.91</v>
          </cell>
        </row>
        <row r="826">
          <cell r="A826">
            <v>83682</v>
          </cell>
          <cell r="B826" t="str">
            <v>CAMADA VERTICAL DRENANTE C/ PEDRA BRITADA NUMS 1 E 2</v>
          </cell>
          <cell r="C826" t="str">
            <v>M3</v>
          </cell>
          <cell r="D826">
            <v>87.22</v>
          </cell>
        </row>
        <row r="827">
          <cell r="A827">
            <v>83683</v>
          </cell>
          <cell r="B827" t="str">
            <v>CAMADA HORIZONTAL DRENANTE C/ PEDRA BRITADA 1 E 2</v>
          </cell>
          <cell r="C827" t="str">
            <v>M3</v>
          </cell>
          <cell r="D827">
            <v>95.59</v>
          </cell>
        </row>
        <row r="828">
          <cell r="A828">
            <v>83684</v>
          </cell>
          <cell r="B828" t="str">
            <v>CALHA TRAPEZOIDAL 90X30 CM, COM ESPESSURA DE 7 CM (VOLUME DE CONCRETO = 0,064 M3/M)</v>
          </cell>
          <cell r="C828" t="str">
            <v>M</v>
          </cell>
          <cell r="D828">
            <v>28.31</v>
          </cell>
        </row>
        <row r="829">
          <cell r="A829">
            <v>83685</v>
          </cell>
          <cell r="B829" t="str">
            <v>CALHA TRAPEZOIDAL 140X35 CM, COM ESPESSURA DE 7 CM (VOLUME DE CONCRETO = 1,109M3/M)</v>
          </cell>
          <cell r="C829" t="str">
            <v>M</v>
          </cell>
          <cell r="D829">
            <v>49.71</v>
          </cell>
        </row>
        <row r="830">
          <cell r="A830">
            <v>83686</v>
          </cell>
          <cell r="B830" t="str">
            <v>CALHA TRIANGULAR 100X30 CM, COM ESPESSURA DE 7 CM (VOLUME DE CONCRETO = 0,075M3/M)</v>
          </cell>
          <cell r="C830" t="str">
            <v>M</v>
          </cell>
          <cell r="D830">
            <v>30.62</v>
          </cell>
        </row>
        <row r="831">
          <cell r="A831">
            <v>83687</v>
          </cell>
          <cell r="B831" t="str">
            <v>CALHA TRIANGULAR 70X20 CM, COM ESPESSURA DE 7 CM (VOLUME DE CONCRETO = 0,053 M3/M)</v>
          </cell>
          <cell r="C831" t="str">
            <v>M</v>
          </cell>
          <cell r="D831">
            <v>23.7</v>
          </cell>
        </row>
        <row r="832">
          <cell r="A832">
            <v>83688</v>
          </cell>
          <cell r="B832" t="str">
            <v>CANALETA EM ALVENARIA COM TIJOLO DE 1/2 VEZ, DIMENSOES 30X15CM (LXA), COM IMPERMEABILIZANTE NA ARGAMASSA</v>
          </cell>
          <cell r="C832" t="str">
            <v>M</v>
          </cell>
          <cell r="D832">
            <v>184.64</v>
          </cell>
        </row>
        <row r="833">
          <cell r="A833">
            <v>83689</v>
          </cell>
          <cell r="B833" t="str">
            <v>CALHA EM MEIO TUBO DE CONCRETO SIMPLES, COM D = 30 CM</v>
          </cell>
          <cell r="C833" t="str">
            <v>M</v>
          </cell>
          <cell r="D833">
            <v>33.07</v>
          </cell>
        </row>
        <row r="834">
          <cell r="A834">
            <v>83690</v>
          </cell>
          <cell r="B834" t="str">
            <v>DISSIPADOR DE ENERGIA EM PEDRA ARGAMASSADA ESPESSURA 6CM INCL MATERIAI S E COLOCACAO MEDIDO P/ VOLUME DE PEDRA ARGAMASSADA</v>
          </cell>
          <cell r="C834" t="str">
            <v>M3</v>
          </cell>
          <cell r="D834">
            <v>403.52</v>
          </cell>
        </row>
        <row r="835">
          <cell r="A835">
            <v>83691</v>
          </cell>
          <cell r="B835" t="str">
            <v>TAMPAO FERRO FUNDIDO P/ POCO DE VISITA, 79,5 KG, TIPO T-100 - FORNECIM ENTO E INSTALACAO</v>
          </cell>
          <cell r="C835" t="str">
            <v>UN</v>
          </cell>
          <cell r="D835">
            <v>164.59</v>
          </cell>
        </row>
        <row r="836">
          <cell r="A836">
            <v>83693</v>
          </cell>
          <cell r="B836" t="str">
            <v>CAIACAO EM MEIO FIO</v>
          </cell>
          <cell r="C836" t="str">
            <v>M2</v>
          </cell>
          <cell r="D836">
            <v>2.6</v>
          </cell>
        </row>
        <row r="837">
          <cell r="A837">
            <v>83694</v>
          </cell>
          <cell r="B837" t="str">
            <v>RECOMPOSICAO DE PAVIMENTACAO TIPO BLOKRET SOBRE COLCHAO DE AREIA COM R EAPROVEITAMENTO DE MATERIAL</v>
          </cell>
          <cell r="C837" t="str">
            <v>M2</v>
          </cell>
          <cell r="D837">
            <v>13.04</v>
          </cell>
        </row>
        <row r="838">
          <cell r="A838">
            <v>83708</v>
          </cell>
          <cell r="B838" t="str">
            <v>POCO DE VISITA EM ALVENARIA, PARA REDE D=0,40 M, PARTE FIXA C/ 1,00 M DE ALTURA</v>
          </cell>
          <cell r="C838" t="str">
            <v>UN</v>
          </cell>
          <cell r="D838">
            <v>1005.67</v>
          </cell>
        </row>
        <row r="839">
          <cell r="A839">
            <v>83709</v>
          </cell>
          <cell r="B839" t="str">
            <v>POCO DE VISITA EM ALVENARIA, PARA REDE D=0,60 M, PARTE FIXA C/ 1,00 M DE ALTURA</v>
          </cell>
          <cell r="C839" t="str">
            <v>UN</v>
          </cell>
          <cell r="D839">
            <v>1255.54</v>
          </cell>
        </row>
        <row r="840">
          <cell r="A840">
            <v>83710</v>
          </cell>
          <cell r="B840" t="str">
            <v>POCO DE VISITA EM ALVENARIA, PARA REDE D=0,80 M, PARTE FIXA C/ 1,00 M DE ALTURA</v>
          </cell>
          <cell r="C840" t="str">
            <v>UN</v>
          </cell>
          <cell r="D840">
            <v>2622.14</v>
          </cell>
        </row>
        <row r="841">
          <cell r="A841">
            <v>83711</v>
          </cell>
          <cell r="B841" t="str">
            <v>POÇO DE VISITA EM ALVENARIA, PARA REDE D=1,00 M, PARTE FIXA C/ 1,00 M DE ALTURA E USO DE RETROESCAVADEIRA</v>
          </cell>
          <cell r="C841" t="str">
            <v>UN</v>
          </cell>
          <cell r="D841">
            <v>3033.66</v>
          </cell>
        </row>
        <row r="842">
          <cell r="A842">
            <v>83712</v>
          </cell>
          <cell r="B842" t="str">
            <v>POCO DE VISITA EM ALVENARIA, PARA REDE D=1,20 M, PARTE FIXA C/ 1,00 M DE ALTURA E USO DE ESCAVADEIRA HIDRAULICA</v>
          </cell>
          <cell r="C842" t="str">
            <v>UN</v>
          </cell>
          <cell r="D842">
            <v>3967.61</v>
          </cell>
        </row>
        <row r="843">
          <cell r="A843">
            <v>83713</v>
          </cell>
          <cell r="B843" t="str">
            <v>POCO DE VISITA EM ALVENARIA, PARA REDE D=1,50 M, PARTE FIXA C/ 1,00 M DE ALTURA E USO DE ESCAVADEIRA HIDRAULICA</v>
          </cell>
          <cell r="C843" t="str">
            <v>UN</v>
          </cell>
          <cell r="D843">
            <v>4849.8500000000004</v>
          </cell>
        </row>
        <row r="844">
          <cell r="A844">
            <v>83714</v>
          </cell>
          <cell r="B844" t="str">
            <v>ACRESCIMO NA ALTURA DO POCO DE VISITA EM ALVENARIA PARA REDE D=0,40 M</v>
          </cell>
          <cell r="C844" t="str">
            <v>M</v>
          </cell>
          <cell r="D844">
            <v>532.69000000000005</v>
          </cell>
        </row>
        <row r="845">
          <cell r="A845">
            <v>83715</v>
          </cell>
          <cell r="B845" t="str">
            <v>CHAMINE P/ POCO DE VISITA EM ALVENARIA, EXCLUSOS TAMPAO E ANEL</v>
          </cell>
          <cell r="C845" t="str">
            <v>M</v>
          </cell>
          <cell r="D845">
            <v>525.9</v>
          </cell>
        </row>
        <row r="846">
          <cell r="A846">
            <v>83716</v>
          </cell>
          <cell r="B846" t="str">
            <v>GRELHA FF 30X90CM, 135KG, P/ CX RALO COM ASSENTAMENTO DE ARGAMASSA CIM ENTO/AREIA 1:4 - FORNECIMENTO E INSTALAÇÃO</v>
          </cell>
          <cell r="C846" t="str">
            <v>UN</v>
          </cell>
          <cell r="D846">
            <v>283.82</v>
          </cell>
        </row>
        <row r="847">
          <cell r="A847">
            <v>83719</v>
          </cell>
          <cell r="B847" t="str">
            <v>SARJETA CORTE EM TALUDES TRIANG 1,25X0,25M ESP=0,08 REV CONC SIMPLES I NCL ESCAVACAO MEC ACERTO MANUAL TERRENO FORNEC MAT E REJUNTAMENTO</v>
          </cell>
          <cell r="C847" t="str">
            <v>M</v>
          </cell>
          <cell r="D847">
            <v>63.72</v>
          </cell>
        </row>
        <row r="848">
          <cell r="A848">
            <v>83720</v>
          </cell>
          <cell r="B848" t="str">
            <v>SARJETA CORTE EM TALUDES TRIANG 1,50X0,30M, ESP=0,08 M REV.CONC. SIMPL ES INCL ESCAVACAO MEC ACERTO MANUAL TERRENO FORNEC MAT E REJUNTAMENTO</v>
          </cell>
          <cell r="C848" t="str">
            <v>M</v>
          </cell>
          <cell r="D848">
            <v>75.92</v>
          </cell>
        </row>
        <row r="849">
          <cell r="A849">
            <v>83721</v>
          </cell>
          <cell r="B849" t="str">
            <v>SARJETA CORTE TALUDES TRIANG 1,85X0,35M ESP=0,08 REV CONC. SIMPLES INC L ESCAVACAO MEC ACERTO MANUAL TERRENO FORNEC MAT E REJUNTAMENTO</v>
          </cell>
          <cell r="C849" t="str">
            <v>M</v>
          </cell>
          <cell r="D849">
            <v>93.58</v>
          </cell>
        </row>
        <row r="850">
          <cell r="A850">
            <v>83722</v>
          </cell>
          <cell r="B850" t="str">
            <v>VALETA PROT DE CORTE TRAPEZOIDAL 0,80X2,00X0,60M ESP=0,08 CONCR SIMPLE S INCL ESCAVACAO MEC ACERTO MANUAL TERRENO FORNEC MAT E REJUNTAMENTO</v>
          </cell>
          <cell r="C850" t="str">
            <v>M</v>
          </cell>
          <cell r="D850">
            <v>189.99</v>
          </cell>
        </row>
        <row r="851">
          <cell r="A851">
            <v>83723</v>
          </cell>
          <cell r="B851" t="str">
            <v>VALETA PROT DE CORTE TRAPEZOIDAL 1,00X2,20X0,60M ESP=0,08M CONCR SIMPL ES INCL ESCAVACAO MEC ATERRO MANUAL TERRENO FORNEC MAT E REJUNTAMENTO</v>
          </cell>
          <cell r="C851" t="str">
            <v>M</v>
          </cell>
          <cell r="D851">
            <v>197.71</v>
          </cell>
        </row>
        <row r="852">
          <cell r="A852">
            <v>83724</v>
          </cell>
          <cell r="B852" t="str">
            <v>ASSENTAMENTO DE PECAS, CONEXOES, APARELHOS E ACESSORIOS DE FERRO FUNDI DO DUCTIL, JUNTA ELASTICA, MECANICA OU FLANGEADA, COM DIAMETROS DE 50 A 300 MM.</v>
          </cell>
          <cell r="C852" t="str">
            <v>KG</v>
          </cell>
          <cell r="D852">
            <v>1.32</v>
          </cell>
        </row>
        <row r="853">
          <cell r="A853">
            <v>83725</v>
          </cell>
          <cell r="B853" t="str">
            <v>ASSENTAMENTO DE PECAS, CONEXOES, APARELHOS E ACESSORIOS DE FERRO FUNDI DO DUCTIL, JUNTA ELASTICA, MECANICA OU FLANGEADA, COM DIAMETROS DE 350 A 600 MM.</v>
          </cell>
          <cell r="C853" t="str">
            <v>KG</v>
          </cell>
          <cell r="D853">
            <v>1</v>
          </cell>
        </row>
        <row r="854">
          <cell r="A854">
            <v>83726</v>
          </cell>
          <cell r="B854" t="str">
            <v>ASSENTAMENTO DE PECAS, CONEXOES, APARELHOS E ACESSORIOS DE FERRO FUNDI DO DUCTIL, JUNTA ELASTICA, MECANICA OU FLANGEADA, COM DIAMETROS DE 700 A 1200 MM.</v>
          </cell>
          <cell r="C854" t="str">
            <v>KG</v>
          </cell>
          <cell r="D854">
            <v>0.68</v>
          </cell>
        </row>
        <row r="855">
          <cell r="A855">
            <v>83729</v>
          </cell>
          <cell r="B855" t="str">
            <v>FORNECIMENTO/INSTALACAO DE MANTA BIDIM RT-31</v>
          </cell>
          <cell r="C855" t="str">
            <v>M2</v>
          </cell>
          <cell r="D855">
            <v>22.07</v>
          </cell>
        </row>
        <row r="856">
          <cell r="A856">
            <v>83730</v>
          </cell>
          <cell r="B856" t="str">
            <v>REPARO ESTRUTURAL DE ESTRUTURAS DE CONCRETO COM ARGAMASSA POLIMERICA D E ALTO DESEMPENHO, E=2 CM</v>
          </cell>
          <cell r="C856" t="str">
            <v>M2</v>
          </cell>
          <cell r="D856">
            <v>183.84</v>
          </cell>
        </row>
        <row r="857">
          <cell r="A857">
            <v>83731</v>
          </cell>
          <cell r="B857" t="str">
            <v>IMPERMEABILIZACAO DE SUPERFICIE COM ARGAMASSA DE CIMENTO E AREIA, TRAC O 1:3, COM ADITIVO IMPERMEABILIZANTE, E=3 CM</v>
          </cell>
          <cell r="C857" t="str">
            <v>M2</v>
          </cell>
          <cell r="D857">
            <v>35.479999999999997</v>
          </cell>
        </row>
        <row r="858">
          <cell r="A858">
            <v>83732</v>
          </cell>
          <cell r="B858" t="str">
            <v>IMPERMEABILIZACAO DE SUPERFICIE COM ARGAMASSA DE CIMENTO E AREIA, TRAC O 1:3, COM ADITIVO IMPERMEABILIZANTE, E=1,5 CM</v>
          </cell>
          <cell r="C858" t="str">
            <v>M2</v>
          </cell>
          <cell r="D858">
            <v>25.97</v>
          </cell>
        </row>
        <row r="859">
          <cell r="A859">
            <v>83733</v>
          </cell>
          <cell r="B859" t="str">
            <v>IMPERMEABILIZACAO DE SUPERFICIE COM ARGAMASSA DE CIMENTO E AREIA (GROS SA), TRACO 1:4, COM ADITIVO IMPERMEABILIZANTE, E=2 CM</v>
          </cell>
          <cell r="C859" t="str">
            <v>M2</v>
          </cell>
          <cell r="D859">
            <v>30.3</v>
          </cell>
        </row>
        <row r="860">
          <cell r="A860">
            <v>83735</v>
          </cell>
          <cell r="B860" t="str">
            <v>IMPERMEABILIZACAO DE SUPERFICIE COM CIMENTO IMPERMEABILIZANTE DE PEGA ULTRA RAPIDA, TRACO 1:1, E=0,5 CM</v>
          </cell>
          <cell r="C860" t="str">
            <v>M2</v>
          </cell>
          <cell r="D860">
            <v>51.94</v>
          </cell>
        </row>
        <row r="861">
          <cell r="A861">
            <v>83736</v>
          </cell>
          <cell r="B861" t="str">
            <v>REPARO/COLAGEM DE ESTRUTURAS DE CONCRETO COM ADESIVO ESTRUTURAL A BASE DE EPOXI, E=2 MM</v>
          </cell>
          <cell r="C861" t="str">
            <v>M2</v>
          </cell>
          <cell r="D861">
            <v>167.04</v>
          </cell>
        </row>
        <row r="862">
          <cell r="A862">
            <v>83737</v>
          </cell>
          <cell r="B862" t="str">
            <v>IMPERMEABILIZACAO DE SUPERFICIE COM MANTA ASFALTICA (COM POLIMEROS TIP O APP), E=3 MM</v>
          </cell>
          <cell r="C862" t="str">
            <v>M2</v>
          </cell>
          <cell r="D862">
            <v>56.45</v>
          </cell>
        </row>
        <row r="863">
          <cell r="A863">
            <v>83738</v>
          </cell>
          <cell r="B863" t="str">
            <v>IMPERMEABILIZACAO DE SUPERFICIE COM MANTA ASFALTICA (COM POLIMEROS TIP O APP), E=4 MM</v>
          </cell>
          <cell r="C863" t="str">
            <v>M2</v>
          </cell>
          <cell r="D863">
            <v>66.349999999999994</v>
          </cell>
        </row>
        <row r="864">
          <cell r="A864">
            <v>83739</v>
          </cell>
          <cell r="B864" t="str">
            <v>FORNECIMENTO/INSTALACAO DE MANTA BIDIM RT-10</v>
          </cell>
          <cell r="C864" t="str">
            <v>M2</v>
          </cell>
          <cell r="D864">
            <v>7.85</v>
          </cell>
        </row>
        <row r="865">
          <cell r="A865">
            <v>83740</v>
          </cell>
          <cell r="B865" t="str">
            <v>IMPERMEABILIZACAO COM VÉU DE POLIESTER</v>
          </cell>
          <cell r="C865" t="str">
            <v>M2</v>
          </cell>
          <cell r="D865">
            <v>30.41</v>
          </cell>
        </row>
        <row r="866">
          <cell r="A866">
            <v>83741</v>
          </cell>
          <cell r="B866" t="str">
            <v>IMPERMEABILIZACAO DE SUPERFICIE COM EMULSAO ASFALTICA COM ELASTOMERO, INCLUSOS PRIMER E VEU DE POLIESTER</v>
          </cell>
          <cell r="C866" t="str">
            <v>M2</v>
          </cell>
          <cell r="D866">
            <v>77.28</v>
          </cell>
        </row>
        <row r="867">
          <cell r="A867">
            <v>83742</v>
          </cell>
          <cell r="B867" t="str">
            <v>IMPERMEABILIZACAO DE SUPERFICIE COM EMULSAO ASFALTICA A BASE D'AGUA</v>
          </cell>
          <cell r="C867" t="str">
            <v>M2</v>
          </cell>
          <cell r="D867">
            <v>20.83</v>
          </cell>
        </row>
        <row r="868">
          <cell r="A868">
            <v>83743</v>
          </cell>
          <cell r="B868" t="str">
            <v>JUNTA DE DILATACAO PARA IMPERMEABILIZACAO, COM ASFALTO OXIDADO APLICAD O A QUENTE, DIMENSOES 2X2 CM</v>
          </cell>
          <cell r="C868" t="str">
            <v>M</v>
          </cell>
          <cell r="D868">
            <v>15.99</v>
          </cell>
        </row>
        <row r="869">
          <cell r="A869">
            <v>83758</v>
          </cell>
          <cell r="B869" t="str">
            <v>CUSTOS COMBUSTIVEL+MATERIAL NA OPERACAO DE GUINDASTE MADAL MD-10A</v>
          </cell>
          <cell r="C869" t="str">
            <v>H</v>
          </cell>
          <cell r="D869">
            <v>53.68</v>
          </cell>
        </row>
        <row r="870">
          <cell r="A870">
            <v>83761</v>
          </cell>
          <cell r="B870" t="str">
            <v>GRUPO DE SOLDAGEM COM GERADOR A DIESEL 60 CV PARA SOLDA ELÉTRICA, SOBR E 04 RODAS, COM MOTOR 4 CILINDROS 600 A - DEPRECIAÇÃO. AF_02/2016</v>
          </cell>
          <cell r="C870" t="str">
            <v>H</v>
          </cell>
          <cell r="D870">
            <v>5.73</v>
          </cell>
        </row>
        <row r="871">
          <cell r="A871">
            <v>83762</v>
          </cell>
          <cell r="B871" t="str">
            <v>GRUPO DE SOLDAGEM COM GERADOR A DIESEL 60 CV PARA SOLDA ELÉTRICA, SOBR E 04 RODAS, COM MOTOR 4 CILINDROS 600 A - MANUTENÇÃO. AF_02/2016</v>
          </cell>
          <cell r="C871" t="str">
            <v>H</v>
          </cell>
          <cell r="D871">
            <v>3.77</v>
          </cell>
        </row>
        <row r="872">
          <cell r="A872">
            <v>83763</v>
          </cell>
          <cell r="B872" t="str">
            <v>GRUPO DE SOLDAGEM COM GERADOR A DIESEL 60 CV PARA SOLDA ELÉTRICA, SOBR E 04 RODAS, COM MOTOR 4 CILINDROS 600 A - MATERIAIS NA OPERAÇÃO. AF_02 /2016</v>
          </cell>
          <cell r="C872" t="str">
            <v>H</v>
          </cell>
          <cell r="D872">
            <v>32.270000000000003</v>
          </cell>
        </row>
        <row r="873">
          <cell r="A873">
            <v>83764</v>
          </cell>
          <cell r="B873" t="str">
            <v>GRUPO DE SOLDAGEM COM GERADOR A DIESEL 60 CV PARA SOLDA ELÉTRICA, SOBR E 04 RODAS, COM MOTOR 4 CILINDROS 600 A - JUROS. AF_02/2016</v>
          </cell>
          <cell r="C873" t="str">
            <v>H</v>
          </cell>
          <cell r="D873">
            <v>1.44</v>
          </cell>
        </row>
        <row r="874">
          <cell r="A874">
            <v>83765</v>
          </cell>
          <cell r="B874" t="str">
            <v>GRUPO DE SOLDAGEM COM GERADOR A DIESEL 60 CV PARA SOLDA ELÉTRICA, SOBR E 04 RODAS, COM MOTOR 4 CILINDROS 600 A - CHP DIURNO. AF_02/2016</v>
          </cell>
          <cell r="C874" t="str">
            <v>CHP</v>
          </cell>
          <cell r="D874">
            <v>58.8</v>
          </cell>
        </row>
        <row r="875">
          <cell r="A875">
            <v>83766</v>
          </cell>
          <cell r="B875" t="str">
            <v>GRUPO DE SOLDAGEM COM GERADOR A DIESEL 60 CV PARA SOLDA ELÉTRICA, SOBR E 04 RODAS, COM MOTOR 4 CILINDROS 600 A - CHI DIURNO. AF_02/2016</v>
          </cell>
          <cell r="C875" t="str">
            <v>CHI</v>
          </cell>
          <cell r="D875">
            <v>22.76</v>
          </cell>
        </row>
        <row r="876">
          <cell r="A876">
            <v>83770</v>
          </cell>
          <cell r="B876" t="str">
            <v>ESCORAMENTO CONTINUO DE VALAS, MISTO, COM PERFIL I DE 8"</v>
          </cell>
          <cell r="C876" t="str">
            <v>M2</v>
          </cell>
          <cell r="D876">
            <v>97.77</v>
          </cell>
        </row>
        <row r="877">
          <cell r="A877">
            <v>83771</v>
          </cell>
          <cell r="B877" t="str">
            <v>RECOMPOSICAO DE REVESTIMENTO PRIMARIO MEDIDO P/ VOLUME COMPACTADO</v>
          </cell>
          <cell r="C877" t="str">
            <v>M3</v>
          </cell>
          <cell r="D877">
            <v>6.33</v>
          </cell>
        </row>
        <row r="878">
          <cell r="A878">
            <v>83772</v>
          </cell>
          <cell r="B878" t="str">
            <v>BASE SOLO ESTABIL C/ MATERIAIS MISTURADOS NA USINA / TRANSP AGUA EXCL. ESCAV., CARGA E TRANSPORTE DOS SOLOS UTILIZADOS E BRITA</v>
          </cell>
          <cell r="C878" t="str">
            <v>M3</v>
          </cell>
          <cell r="D878">
            <v>11.9</v>
          </cell>
        </row>
        <row r="879">
          <cell r="A879">
            <v>83878</v>
          </cell>
          <cell r="B879" t="str">
            <v>LIGACAO DA REDE 50MM AO RAMAL PREDIAL 1/2"</v>
          </cell>
          <cell r="C879" t="str">
            <v>UN</v>
          </cell>
          <cell r="D879">
            <v>40.98</v>
          </cell>
        </row>
        <row r="880">
          <cell r="A880">
            <v>83879</v>
          </cell>
          <cell r="B880" t="str">
            <v>LIGACAO DA REDE 75MM AO RAMAL PREDIAL 1/2"</v>
          </cell>
          <cell r="C880" t="str">
            <v>UN</v>
          </cell>
          <cell r="D880">
            <v>47.58</v>
          </cell>
        </row>
        <row r="881">
          <cell r="A881">
            <v>84000</v>
          </cell>
          <cell r="B881" t="str">
            <v>SOQUETE COMPACTADOR 72KG GASOLINA, 3HP (CHP) EXCLUSIVE OPERADOR.</v>
          </cell>
          <cell r="C881" t="str">
            <v>H</v>
          </cell>
          <cell r="D881">
            <v>8.73</v>
          </cell>
        </row>
        <row r="882">
          <cell r="A882">
            <v>84013</v>
          </cell>
          <cell r="B882" t="str">
            <v>ESCAVADEIRA HIDRÁULICA SOBRE ESTEIRAS, CAÇAMBA 0,80 M3, PESO OPERACION AL 17,8 T, POTÊNCIA LÍQUIDA 110 HP - CHI DIURNO. AF_10/2014</v>
          </cell>
          <cell r="C882" t="str">
            <v>CHI</v>
          </cell>
          <cell r="D882">
            <v>45.29</v>
          </cell>
        </row>
        <row r="883">
          <cell r="A883">
            <v>84023</v>
          </cell>
          <cell r="B883" t="str">
            <v>BARRA LISA TRACO 1:3 (CIMENTO E AREIA MEDIA), ESPESSURA 1,5CM, PREPARO MANUAL DA ARGAMASSA</v>
          </cell>
          <cell r="C883" t="str">
            <v>M2</v>
          </cell>
          <cell r="D883">
            <v>31.78</v>
          </cell>
        </row>
        <row r="884">
          <cell r="A884">
            <v>84024</v>
          </cell>
          <cell r="B884" t="str">
            <v>BARRA LISA TRACO 1:3 (CIMENTO E AREIA MEDIA), ESPESSURA 1,0CM, PREPARO MANUAL DA ARGAMASSA</v>
          </cell>
          <cell r="C884" t="str">
            <v>M2</v>
          </cell>
          <cell r="D884">
            <v>29.83</v>
          </cell>
        </row>
        <row r="885">
          <cell r="A885">
            <v>84026</v>
          </cell>
          <cell r="B885" t="str">
            <v>BARRA LISA TRACO 1:4 (CIMENTO E AREIA MEDIA), ESPESSURA 2,0CM, PREPARO MANUAL DA ARGAMASSA</v>
          </cell>
          <cell r="C885" t="str">
            <v>M2</v>
          </cell>
          <cell r="D885">
            <v>37.71</v>
          </cell>
        </row>
        <row r="886">
          <cell r="A886">
            <v>84027</v>
          </cell>
          <cell r="B886" t="str">
            <v>BARRA LISA TRACO 1:3 (CIMENTO E AREIA MEDIA), ESPESSURA 0,5CM, PREPARO MANUAL DA ARGAMASSA</v>
          </cell>
          <cell r="C886" t="str">
            <v>M2</v>
          </cell>
          <cell r="D886">
            <v>25.05</v>
          </cell>
        </row>
        <row r="887">
          <cell r="A887">
            <v>84028</v>
          </cell>
          <cell r="B887" t="str">
            <v>BARRA LISA TRACO 1:4 (CIMENTO E AREIA MEDIA), COM CORANTE AMARELO, ESP ESSURA 2,0CM, PREPARO MANUAL DA ARGAMASSA</v>
          </cell>
          <cell r="C887" t="str">
            <v>M2</v>
          </cell>
          <cell r="D887">
            <v>42.66</v>
          </cell>
        </row>
        <row r="888">
          <cell r="A888">
            <v>84042</v>
          </cell>
          <cell r="B888" t="str">
            <v>CALHA DE CONCRETO, 40X15 CM ESPESSURA DE 8 CM, PREPARADO EM BETONEIRA E CIMENTADO LISO EXECUTADO COM ARGAMASSA TRACO 1:4 (CIMENTO E AREIA ME DIA NAO PENEIRADA), PREPARO MANUAL</v>
          </cell>
          <cell r="C888" t="str">
            <v>M</v>
          </cell>
          <cell r="D888">
            <v>117.81</v>
          </cell>
        </row>
        <row r="889">
          <cell r="A889">
            <v>84043</v>
          </cell>
          <cell r="B889" t="str">
            <v>CALHA DE CONCRETO, 30X15 CM, ESPESSURA 8 CM PREPARADA EM BETONEIRA COM CIMENTADO LISO EXECUTADO COM ARGAMASSA TRACO 1:4 (CIMENTO E AREIA MED IA NAO PENEIRADA), PREPARO MANUAL</v>
          </cell>
          <cell r="C889" t="str">
            <v>M</v>
          </cell>
          <cell r="D889">
            <v>106.41</v>
          </cell>
        </row>
        <row r="890">
          <cell r="A890">
            <v>84072</v>
          </cell>
          <cell r="B890" t="str">
            <v>BARRA LISA TRACO 1:3 (CIMENTO E AREIA MEDIA NAO PENEIRADA), INCLUSO AD ITIVO IMPERMEABILIZANTE, ESPESSURA 0,5CM, PREPARO MANUAL DA ARGAMASSA</v>
          </cell>
          <cell r="C890" t="str">
            <v>M2</v>
          </cell>
          <cell r="D890">
            <v>25.48</v>
          </cell>
        </row>
        <row r="891">
          <cell r="A891">
            <v>84078</v>
          </cell>
          <cell r="B891" t="str">
            <v>REVESTIMENTO DE PAREDE COM PEDRA SAO TOME 20X40CM, ASSENTAMENTO COM AR GAMASSA TRACO 1:2:2 (CIMENTO, SAIBRO E AREIA MEDIA NAO PENEIRADA), PRE PARO MANUAL DA ARGAMASSA</v>
          </cell>
          <cell r="C891" t="str">
            <v>M2</v>
          </cell>
          <cell r="D891">
            <v>416.14</v>
          </cell>
        </row>
        <row r="892">
          <cell r="A892">
            <v>84079</v>
          </cell>
          <cell r="B892" t="str">
            <v>REVESTIMENTO DE PAREDE COM PEDRA ARDOSIA CINZA 30X30X1CM, ASSENTADO CO M ARGAMASSA TRACO 1:2:2 (CIMENTO, SAIBRO E AREIA MEDIA NAO PENEIRADA) PREPARO MANUAL DA ARGAMASSA</v>
          </cell>
          <cell r="C892" t="str">
            <v>M2</v>
          </cell>
          <cell r="D892">
            <v>113.11</v>
          </cell>
        </row>
        <row r="893">
          <cell r="A893">
            <v>84080</v>
          </cell>
          <cell r="B893" t="str">
            <v>REVESTIMENTO DE PAREDE COM PEDRA ARDOSIA CINZA 40X40X1CM, ASSENTAMENTO COM ARGAMASSA TRACO 1:2:2 (CIMENTO, SAIBRO E AREIA MEDIA NAO PENEIRAD A) PREPARO MANUAL DA ARGAMASSA</v>
          </cell>
          <cell r="C893" t="str">
            <v>M2</v>
          </cell>
          <cell r="D893">
            <v>115.19</v>
          </cell>
        </row>
        <row r="894">
          <cell r="A894">
            <v>84081</v>
          </cell>
          <cell r="B894" t="str">
            <v>REVESTIMENTO DE PAREDE COM PEDRA BASALTO CINZA IRREGULAR, ASSENTAMENTO COM ARGAMASSA TRACO 1:4 (CIMENTO E AREIA MEDIA NAO PENEIRADA), PREPAR O MANUAL DA ARGAMASSA</v>
          </cell>
          <cell r="C894" t="str">
            <v>M2</v>
          </cell>
          <cell r="D894">
            <v>256.92</v>
          </cell>
        </row>
        <row r="895">
          <cell r="A895">
            <v>84084</v>
          </cell>
          <cell r="B895" t="str">
            <v>APICOAMENTO MANUAL DE SUPERFICIE DE CONCRETO</v>
          </cell>
          <cell r="C895" t="str">
            <v>M2</v>
          </cell>
          <cell r="D895">
            <v>5.08</v>
          </cell>
        </row>
        <row r="896">
          <cell r="A896">
            <v>84086</v>
          </cell>
          <cell r="B896" t="str">
            <v>PEITORIL EM GRANILITE PREMOLDADO, COMPRIMENTO DE 13 A 20CM, ASSENTADO COM ARGAMASSA TRACO 1:3 (CIMENTO E AREIA MEDIA), PREPARO MANUAL DA ARG AMASSA</v>
          </cell>
          <cell r="C896" t="str">
            <v>M</v>
          </cell>
          <cell r="D896">
            <v>60.2</v>
          </cell>
        </row>
        <row r="897">
          <cell r="A897">
            <v>84087</v>
          </cell>
          <cell r="B897" t="str">
            <v>PEITORIL CERAMICO COM LARGURA DE 15CM, ASSENTADO COM ARGAMASSA TRACO 1 :3 (CIMENTO E AREIA GROSSA), PREPARO MANUAL DA ARGAMASSA</v>
          </cell>
          <cell r="C897" t="str">
            <v>M</v>
          </cell>
          <cell r="D897">
            <v>31.64</v>
          </cell>
        </row>
        <row r="898">
          <cell r="A898">
            <v>84088</v>
          </cell>
          <cell r="B898" t="str">
            <v>PEITORIL EM MARMORE BRANCO, LARGURA DE 15CM, ASSENTADO COM ARGAMASSA T RACO 1:4 (CIMENTO E AREIA MEDIA), PREPARO MANUAL DA ARGAMASSA</v>
          </cell>
          <cell r="C898" t="str">
            <v>M</v>
          </cell>
          <cell r="D898">
            <v>42.59</v>
          </cell>
        </row>
        <row r="899">
          <cell r="A899">
            <v>84089</v>
          </cell>
          <cell r="B899" t="str">
            <v>PEITORIL EM MARMORE BRANCO, LARGURA DE 25CM, ASSENTADO COM ARGAMASSA T RACO 1:3 (CIMENTO E AREIA MEDIA), PREPARO MANUAL DA ARGAMASSA</v>
          </cell>
          <cell r="C899" t="str">
            <v>M</v>
          </cell>
          <cell r="D899">
            <v>60.9</v>
          </cell>
        </row>
        <row r="900">
          <cell r="A900">
            <v>84090</v>
          </cell>
          <cell r="B900" t="str">
            <v>FORRO DE MADEIRA COM TABUAS 10X1CM FIXADAS EM SARRAFOS DE 2X10CM COM E SPACAMENTO DE 50CM</v>
          </cell>
          <cell r="C900" t="str">
            <v>M2</v>
          </cell>
          <cell r="D900">
            <v>79.58</v>
          </cell>
        </row>
        <row r="901">
          <cell r="A901">
            <v>84091</v>
          </cell>
          <cell r="B901" t="str">
            <v>BARROTEAMENTO PARA FORRO, COM PECAS DE MADEIRA 2,5X10CM, ESPACADAS DE 50CM</v>
          </cell>
          <cell r="C901" t="str">
            <v>M2</v>
          </cell>
          <cell r="D901">
            <v>33.99</v>
          </cell>
        </row>
        <row r="902">
          <cell r="A902">
            <v>84093</v>
          </cell>
          <cell r="B902" t="str">
            <v>TABEIRA DE MADEIRA LEI, 1A QUALIDADE, 2,5X30,0CM PARA BEIRAL DE TELHAD O</v>
          </cell>
          <cell r="C902" t="str">
            <v>M</v>
          </cell>
          <cell r="D902">
            <v>16.41</v>
          </cell>
        </row>
        <row r="903">
          <cell r="A903">
            <v>84094</v>
          </cell>
          <cell r="B903" t="str">
            <v>MEIA CANA 2,5X2,5CM COM ACABAMENTO PARA FORRO DE MADEIRA</v>
          </cell>
          <cell r="C903" t="str">
            <v>M</v>
          </cell>
          <cell r="D903">
            <v>6.55</v>
          </cell>
        </row>
        <row r="904">
          <cell r="A904">
            <v>84095</v>
          </cell>
          <cell r="B904" t="str">
            <v>RODATETO EM MADEIRA DE LEI 7,0X2,5CM</v>
          </cell>
          <cell r="C904" t="str">
            <v>M</v>
          </cell>
          <cell r="D904">
            <v>14.85</v>
          </cell>
        </row>
        <row r="905">
          <cell r="A905">
            <v>84096</v>
          </cell>
          <cell r="B905" t="str">
            <v>RODATETO EM MADEIRA DE LEI NATIVA/REGIONAL 1,5 X 5 CM</v>
          </cell>
          <cell r="C905" t="str">
            <v>M</v>
          </cell>
          <cell r="D905">
            <v>13.23</v>
          </cell>
        </row>
        <row r="906">
          <cell r="A906">
            <v>84097</v>
          </cell>
          <cell r="B906" t="str">
            <v>REVESTIMENTO COM MARMORE ACINZENTADO POLIDO 20X30CM, ESPESSURA DE 2CM, ASSENTADO COM ARGAMASSA PRE-FABRICADA DE CIMENTO COLANTE E REJUNTAMEN TO COM ARGAMASSA PRE-FABRICADA PARA REJUNTAMENTO</v>
          </cell>
          <cell r="C906" t="str">
            <v>M2</v>
          </cell>
          <cell r="D906">
            <v>147.07</v>
          </cell>
        </row>
        <row r="907">
          <cell r="A907">
            <v>84098</v>
          </cell>
          <cell r="B907" t="str">
            <v>ISOLAMENTO ACUSTICO COM ESPUMA POLIURETANO E=25MM, FLEXIVEL 100X100X2C M, DENSIDADE 29 A 35 KG/M3</v>
          </cell>
          <cell r="C907" t="str">
            <v>M2</v>
          </cell>
          <cell r="D907">
            <v>45.85</v>
          </cell>
        </row>
        <row r="908">
          <cell r="A908">
            <v>84101</v>
          </cell>
          <cell r="B908" t="str">
            <v>ARGAMASSA CIMENTO/AREIA/SAIBRO 1:2:2 - PREPARO MANUAL</v>
          </cell>
          <cell r="C908" t="str">
            <v>M3</v>
          </cell>
          <cell r="D908">
            <v>323.69</v>
          </cell>
        </row>
        <row r="909">
          <cell r="A909">
            <v>84111</v>
          </cell>
          <cell r="B909" t="str">
            <v>PLATAFORMA MADEIRA P/ ANDAIME TUBULAR APROVEITAMENTO 20 VEZES</v>
          </cell>
          <cell r="C909" t="str">
            <v>M2</v>
          </cell>
          <cell r="D909">
            <v>2.2000000000000002</v>
          </cell>
        </row>
        <row r="910">
          <cell r="A910">
            <v>84112</v>
          </cell>
          <cell r="B910" t="str">
            <v>ANDAIME TABUADO SOBRE CAVALETES (INCLUSO CAVALETE) EM MADEIRA DE 1ª UT IL 20X INCL MOVIMENTACAO P/ PE-DIREITO 4,00M</v>
          </cell>
          <cell r="C910" t="str">
            <v>M2</v>
          </cell>
          <cell r="D910">
            <v>8.5299999999999994</v>
          </cell>
        </row>
        <row r="911">
          <cell r="A911">
            <v>84114</v>
          </cell>
          <cell r="B911" t="str">
            <v>ALCAPAO DE MADEIRA 63X63CM INCL FERRAGENS</v>
          </cell>
          <cell r="C911" t="str">
            <v>UN</v>
          </cell>
          <cell r="D911">
            <v>122.47</v>
          </cell>
        </row>
        <row r="912">
          <cell r="A912">
            <v>84115</v>
          </cell>
          <cell r="B912" t="str">
            <v>LIMPEZA DE ESTRUTURA METALICA SEM ANDAIME</v>
          </cell>
          <cell r="C912" t="str">
            <v>M2</v>
          </cell>
          <cell r="D912">
            <v>2.36</v>
          </cell>
        </row>
        <row r="913">
          <cell r="A913">
            <v>84117</v>
          </cell>
          <cell r="B913" t="str">
            <v>RASPAGEM / CALAFETACAO TACOS MADEIRA 1 DEMAO CERA</v>
          </cell>
          <cell r="C913" t="str">
            <v>M2</v>
          </cell>
          <cell r="D913">
            <v>16.22</v>
          </cell>
        </row>
        <row r="914">
          <cell r="A914">
            <v>84118</v>
          </cell>
          <cell r="B914" t="str">
            <v>PEITORIL CIMENTADO LISO 20X3CM TRACO 1:4 (CIMENTO E AREIA)</v>
          </cell>
          <cell r="C914" t="str">
            <v>M</v>
          </cell>
          <cell r="D914">
            <v>19.41</v>
          </cell>
        </row>
        <row r="915">
          <cell r="A915">
            <v>84119</v>
          </cell>
          <cell r="B915" t="str">
            <v>ENCERAMENTO MANUAL PISO DE QUALQUER NATUREZA - 2 DEMAOS</v>
          </cell>
          <cell r="C915" t="str">
            <v>M2</v>
          </cell>
          <cell r="D915">
            <v>9.51</v>
          </cell>
        </row>
        <row r="916">
          <cell r="A916">
            <v>84120</v>
          </cell>
          <cell r="B916" t="str">
            <v>ENCERAMENTO MANUAL EM MADEIRA - 3 DEMAOS</v>
          </cell>
          <cell r="C916" t="str">
            <v>M2</v>
          </cell>
          <cell r="D916">
            <v>14.49</v>
          </cell>
        </row>
        <row r="917">
          <cell r="A917">
            <v>84121</v>
          </cell>
          <cell r="B917" t="str">
            <v>PLACA IDENTIFICACAO ACRILICO 25X8CM BORDA POLIDA - FORNECIMENTO E COLO CACAO</v>
          </cell>
          <cell r="C917" t="str">
            <v>UN</v>
          </cell>
          <cell r="D917">
            <v>37.74</v>
          </cell>
        </row>
        <row r="918">
          <cell r="A918">
            <v>84122</v>
          </cell>
          <cell r="B918" t="str">
            <v>PLACA INAUGURACAO EM ALUMINIO 0,40X0,60M FORNECIMENTO E COLOCACAO</v>
          </cell>
          <cell r="C918" t="str">
            <v>UN</v>
          </cell>
          <cell r="D918">
            <v>1003.25</v>
          </cell>
        </row>
        <row r="919">
          <cell r="A919">
            <v>84123</v>
          </cell>
          <cell r="B919" t="str">
            <v>LIXAMENTO MAN C/ LIXA CALAFATE DE CONCR APARENTE ANTIGO</v>
          </cell>
          <cell r="C919" t="str">
            <v>M2</v>
          </cell>
          <cell r="D919">
            <v>4.5199999999999996</v>
          </cell>
        </row>
        <row r="920">
          <cell r="A920">
            <v>84124</v>
          </cell>
          <cell r="B920" t="str">
            <v>LETRA DE ACO INOX NO22 ALT=20CM FORNECIMENTO E COLOCACAO</v>
          </cell>
          <cell r="C920" t="str">
            <v>UN</v>
          </cell>
          <cell r="D920">
            <v>76.89</v>
          </cell>
        </row>
        <row r="921">
          <cell r="A921">
            <v>84125</v>
          </cell>
          <cell r="B921" t="str">
            <v>LIMPEZA DE REVESTIMENTO EM PAREDE C/ SOLUCAO DE ACIDO MURIATICO/AMONIA</v>
          </cell>
          <cell r="C921" t="str">
            <v>M2</v>
          </cell>
          <cell r="D921">
            <v>6.02</v>
          </cell>
        </row>
        <row r="922">
          <cell r="A922">
            <v>84126</v>
          </cell>
          <cell r="B922" t="str">
            <v>CHAPA DE ACO CARBONO 3/8 (COLOC/ USO/ RETIR) P/ PASS VEICULO SOBRE VAL A MEDIDA P/ AREA CHAPA EM CADA APLICACAO</v>
          </cell>
          <cell r="C922" t="str">
            <v>M2</v>
          </cell>
          <cell r="D922">
            <v>32.299999999999997</v>
          </cell>
        </row>
        <row r="923">
          <cell r="A923">
            <v>84127</v>
          </cell>
          <cell r="B923" t="str">
            <v>REVESTIMENTO DE POCOS C/ TUBOS DE CONCRETO</v>
          </cell>
          <cell r="C923" t="str">
            <v>M</v>
          </cell>
          <cell r="D923">
            <v>286.33999999999997</v>
          </cell>
        </row>
        <row r="924">
          <cell r="A924">
            <v>84128</v>
          </cell>
          <cell r="B924" t="str">
            <v>ABERTURA POCO PARA CISTERNA TERRENO COMPACTO COM DN 1,0M COM PROFUNDID ADES DE 15 A 20M</v>
          </cell>
          <cell r="C924" t="str">
            <v>M</v>
          </cell>
          <cell r="D924">
            <v>145.09</v>
          </cell>
        </row>
        <row r="925">
          <cell r="A925">
            <v>84129</v>
          </cell>
          <cell r="B925" t="str">
            <v>ABERTURA POCO PARA CISTERNA TERRENO COMPACTO COM DN 1,0M PROFUNDIDADE DE 10 A 15M</v>
          </cell>
          <cell r="C925" t="str">
            <v>M</v>
          </cell>
          <cell r="D925">
            <v>116.07</v>
          </cell>
        </row>
        <row r="926">
          <cell r="A926">
            <v>84130</v>
          </cell>
          <cell r="B926" t="str">
            <v>ABERTURA POCO PARA CISTERNA TERRENO COMPACTO COM DN 1,0 COM PROFUNDIDA DE DE 5 A 10M</v>
          </cell>
          <cell r="C926" t="str">
            <v>M</v>
          </cell>
          <cell r="D926">
            <v>87.05</v>
          </cell>
        </row>
        <row r="927">
          <cell r="A927">
            <v>84131</v>
          </cell>
          <cell r="B927" t="str">
            <v>ABERTURA POCO PARA CISTERNA TERRENO COMPACTO COM DN 1,0 COM PROFUNDIDA DEATE 5M</v>
          </cell>
          <cell r="C927" t="str">
            <v>M</v>
          </cell>
          <cell r="D927">
            <v>72.540000000000006</v>
          </cell>
        </row>
        <row r="928">
          <cell r="A928">
            <v>84132</v>
          </cell>
          <cell r="B928" t="str">
            <v>SOLDA DE TOPO DESCENDENTE, EM CHAPA ACO CHANFR 5/16" ESP (P/ ASSENT TU BULACAO OU PECA DE ACO) UTILIZANDO CONVERSOR DIESEL.</v>
          </cell>
          <cell r="C928" t="str">
            <v>M</v>
          </cell>
          <cell r="D928">
            <v>162.19</v>
          </cell>
        </row>
        <row r="929">
          <cell r="A929">
            <v>84133</v>
          </cell>
          <cell r="B929" t="str">
            <v>SOLDA DE TOPO DESCENDENTE, EM CHAPA ACO CHANFR 3/8" ESP (P/ ASSENT TUB ULACAO OU PECA DE ACO) UTILIZANDO CONVERSOR DIESEL</v>
          </cell>
          <cell r="C929" t="str">
            <v>M</v>
          </cell>
          <cell r="D929">
            <v>242.41</v>
          </cell>
        </row>
        <row r="930">
          <cell r="A930">
            <v>84135</v>
          </cell>
          <cell r="B930" t="str">
            <v>FORNECIMENTO E INSTALACAO CAIXA PRE MOLDADA EM CONCRETO PARA AR CONDIC IONADO 18000 BTUS</v>
          </cell>
          <cell r="C930" t="str">
            <v>UN</v>
          </cell>
          <cell r="D930">
            <v>276.98</v>
          </cell>
        </row>
        <row r="931">
          <cell r="A931">
            <v>84140</v>
          </cell>
          <cell r="B931" t="str">
            <v>CUSTOS C/ MAO DE OBRA NA OPERACAO - USINA DE ASFALTO A FRIO ALMEIDA PM F-35 DPD CAP 60/80 T/H - 30 HP (ELETRICA)</v>
          </cell>
          <cell r="C931" t="str">
            <v>H</v>
          </cell>
          <cell r="D931">
            <v>33.49</v>
          </cell>
        </row>
        <row r="932">
          <cell r="A932">
            <v>84152</v>
          </cell>
          <cell r="B932" t="str">
            <v>DEMOLICAO MANUAL CONCRETO ARMADO (PILAR / VIGA / LAJE) - INCL EMPILHAC AO LATERAL NO CANTEIRO</v>
          </cell>
          <cell r="C932" t="str">
            <v>M3</v>
          </cell>
          <cell r="D932">
            <v>242.54</v>
          </cell>
        </row>
        <row r="933">
          <cell r="A933">
            <v>84153</v>
          </cell>
          <cell r="B933" t="str">
            <v>APARELHO DE APOIO NEOPRENE NAO FRETADO (1,4KG/DM3)</v>
          </cell>
          <cell r="C933" t="str">
            <v>KG</v>
          </cell>
          <cell r="D933">
            <v>39.68</v>
          </cell>
        </row>
        <row r="934">
          <cell r="A934">
            <v>84154</v>
          </cell>
          <cell r="B934" t="str">
            <v>APARELHO APOIO NEOPRENE FRETADO</v>
          </cell>
          <cell r="C934" t="str">
            <v>DM3</v>
          </cell>
          <cell r="D934">
            <v>121.63</v>
          </cell>
        </row>
        <row r="935">
          <cell r="A935">
            <v>84155</v>
          </cell>
          <cell r="B935" t="str">
            <v>DESEMPENADEIRA ELETR 2 CV 4 POLOS 220/380V COMPACTADORA E DENSADORA P/ ACAB PISO CONCRETO - EXCL OPERADOR (CP)</v>
          </cell>
          <cell r="C935" t="str">
            <v>H</v>
          </cell>
          <cell r="D935">
            <v>1.68</v>
          </cell>
        </row>
        <row r="936">
          <cell r="A936">
            <v>84156</v>
          </cell>
          <cell r="B936" t="str">
            <v>REGUA VIBRATORIA DUPLA GASOLINA 3/4CV A 3600RPM DE FREQUENCIA - EXCLUS IVE OPERADOR (CP)</v>
          </cell>
          <cell r="C936" t="str">
            <v>H</v>
          </cell>
          <cell r="D936">
            <v>8.1</v>
          </cell>
        </row>
        <row r="937">
          <cell r="A937">
            <v>84157</v>
          </cell>
          <cell r="B937" t="str">
            <v>DESEMPENADEIRA ELETR MOTOR 2CV 4 POLOS 220/380V COMPACTADORA E ADENSAD ORA PARA PISO ACABADO DE CONCRETO - EXCLUSIVE OPERADOR (CI)</v>
          </cell>
          <cell r="C937" t="str">
            <v>H</v>
          </cell>
          <cell r="D937">
            <v>0.73</v>
          </cell>
        </row>
        <row r="938">
          <cell r="A938">
            <v>84158</v>
          </cell>
          <cell r="B938" t="str">
            <v>BUCHA / ARRUELA ALUMINIO 1"</v>
          </cell>
          <cell r="C938" t="str">
            <v>CJ</v>
          </cell>
          <cell r="D938">
            <v>1.66</v>
          </cell>
        </row>
        <row r="939">
          <cell r="A939">
            <v>84159</v>
          </cell>
          <cell r="B939" t="str">
            <v>BUCHA / ARRUELA ALUMINIO 1 1/4"</v>
          </cell>
          <cell r="C939" t="str">
            <v>CJ</v>
          </cell>
          <cell r="D939">
            <v>3.1</v>
          </cell>
        </row>
        <row r="940">
          <cell r="A940">
            <v>84160</v>
          </cell>
          <cell r="B940" t="str">
            <v>REGUA VIBRADORA DUPLA GASOLINA 3/4 CV A 3600 RPM FREQUENCIA - EXCLUSIV E OPERADOR (CI)</v>
          </cell>
          <cell r="C940" t="str">
            <v>H</v>
          </cell>
          <cell r="D940">
            <v>1.74</v>
          </cell>
        </row>
        <row r="941">
          <cell r="A941">
            <v>84161</v>
          </cell>
          <cell r="B941" t="str">
            <v>SOLEIRA DE MARMORE BRANCO, LARGURA 15CM, ESPESSURA 3CM, ASSENTADA SOBR E ARGAMASSA TRACO 1:4 (CIMENTO E AREIA)</v>
          </cell>
          <cell r="C941" t="str">
            <v>M</v>
          </cell>
          <cell r="D941">
            <v>31.18</v>
          </cell>
        </row>
        <row r="942">
          <cell r="A942">
            <v>84162</v>
          </cell>
          <cell r="B942" t="str">
            <v>RODAPE EM MADEIRA, ALTURA 7CM, FIXADO COM COLA</v>
          </cell>
          <cell r="C942" t="str">
            <v>M</v>
          </cell>
          <cell r="D942">
            <v>9.34</v>
          </cell>
        </row>
        <row r="943">
          <cell r="A943">
            <v>84165</v>
          </cell>
          <cell r="B943" t="str">
            <v>RODAPE EM ARGAMASSA TRACO 1:3 (CIMENTO E AREIA) ALTURA 8CM</v>
          </cell>
          <cell r="C943" t="str">
            <v>M</v>
          </cell>
          <cell r="D943">
            <v>9.27</v>
          </cell>
        </row>
        <row r="944">
          <cell r="A944">
            <v>84167</v>
          </cell>
          <cell r="B944" t="str">
            <v>RODAPE EM MARMORE BRANCO ASSENTADO COM ARGAMASSA TRACO 1:4 (CIMENTO E AREIA) ALTURA 7CM</v>
          </cell>
          <cell r="C944" t="str">
            <v>M</v>
          </cell>
          <cell r="D944">
            <v>21.73</v>
          </cell>
        </row>
        <row r="945">
          <cell r="A945">
            <v>84168</v>
          </cell>
          <cell r="B945" t="str">
            <v>RODAPE EM ARDOSIA ASSENTADO COM ARGAMASSA TRACO 1:4 (CIMENTO E AREIA) ALTURA 10CM</v>
          </cell>
          <cell r="C945" t="str">
            <v>M</v>
          </cell>
          <cell r="D945">
            <v>31.75</v>
          </cell>
        </row>
        <row r="946">
          <cell r="A946">
            <v>84172</v>
          </cell>
          <cell r="B946" t="str">
            <v>PISO CIMENTADO TRACO 1:3 (CIMENTO E AREIA) ACABAMENTO RUSTICO ESPESSUR A 2 CM COM JUNTAS PLASTICAS DE DILATACAO, PREPARO MANUAL DA ARGAMASSA</v>
          </cell>
          <cell r="C946" t="str">
            <v>M2</v>
          </cell>
          <cell r="D946">
            <v>43.02</v>
          </cell>
        </row>
        <row r="947">
          <cell r="A947">
            <v>84173</v>
          </cell>
          <cell r="B947" t="str">
            <v>PISO CIMENTADO TRACO 1:3 (CIMENTO/AREIA) ACABAMENTO LISO ESPESSURA 2,0 CM PREPARO MANUAL DA ARGAMASSA INCLUSO ADITIVO IMPERMEABILIZANTE</v>
          </cell>
          <cell r="C947" t="str">
            <v>M2</v>
          </cell>
          <cell r="D947">
            <v>38.06</v>
          </cell>
        </row>
        <row r="948">
          <cell r="A948">
            <v>84174</v>
          </cell>
          <cell r="B948" t="str">
            <v>PISO CIMENTADO TRACO 1:3 (CIMENTO E AREIA) COM ACABAMENTO LISO ESPESSU RA 3CM COM JUNTAS DE MADEIRA, PREPARO MANUAL DA ARGAMASSA INCLUSO ADIT IVO IMPERMEABILIZANTE</v>
          </cell>
          <cell r="C948" t="str">
            <v>M2</v>
          </cell>
          <cell r="D948">
            <v>54.52</v>
          </cell>
        </row>
        <row r="949">
          <cell r="A949">
            <v>84175</v>
          </cell>
          <cell r="B949" t="str">
            <v>JUNTA 5X5CM COM ARGAMASSA TRACO 1:3 (CIMENTO E AREIA) PARA PISO EM PLA CAS</v>
          </cell>
          <cell r="C949" t="str">
            <v>M</v>
          </cell>
          <cell r="D949">
            <v>9.5299999999999994</v>
          </cell>
        </row>
        <row r="950">
          <cell r="A950">
            <v>84176</v>
          </cell>
          <cell r="B950" t="str">
            <v>JUNTA 2,5X2,5CM COM ARGAMASSA 1:1:3 IMPERMEABILIZANTE DE HIDRO-ASFALTO CIMENTO E AREIA PARA PISO EM PLACAS</v>
          </cell>
          <cell r="C950" t="str">
            <v>M</v>
          </cell>
          <cell r="D950">
            <v>16.940000000000001</v>
          </cell>
        </row>
        <row r="951">
          <cell r="A951">
            <v>84177</v>
          </cell>
          <cell r="B951" t="str">
            <v>JUNTA GRAMADA 5CM DE LARGURA</v>
          </cell>
          <cell r="C951" t="str">
            <v>M</v>
          </cell>
          <cell r="D951">
            <v>10.59</v>
          </cell>
        </row>
        <row r="952">
          <cell r="A952">
            <v>84179</v>
          </cell>
          <cell r="B952" t="str">
            <v>CARPETE NYLON ESPESSURA 6MM, COLOCADO SOBRE ARGAMASSA TRACO 1:4 (CIMEN TO E AREIA)</v>
          </cell>
          <cell r="C952" t="str">
            <v>M2</v>
          </cell>
          <cell r="D952">
            <v>132.62</v>
          </cell>
        </row>
        <row r="953">
          <cell r="A953">
            <v>84181</v>
          </cell>
          <cell r="B953" t="str">
            <v>PISO EM TACO DE MADEIRA 7X21CM, FIXADO COM COLA BASE DE PVA</v>
          </cell>
          <cell r="C953" t="str">
            <v>M2</v>
          </cell>
          <cell r="D953">
            <v>61.95</v>
          </cell>
        </row>
        <row r="954">
          <cell r="A954">
            <v>84183</v>
          </cell>
          <cell r="B954" t="str">
            <v>PISO EM PEDRA PORTUGUESA ASSENTADO SOBRE BASE DE AREIA, REJUNTADO COM CIMENTO COMUM</v>
          </cell>
          <cell r="C954" t="str">
            <v>M2</v>
          </cell>
          <cell r="D954">
            <v>260.7</v>
          </cell>
        </row>
        <row r="955">
          <cell r="A955">
            <v>84184</v>
          </cell>
          <cell r="B955" t="str">
            <v>REPOSICAO DE BLOCOS DE CONCRETO HEXAGONAL, TIPO BLOKRET, SOBRE COXIM A REIA</v>
          </cell>
          <cell r="C955" t="str">
            <v>M2</v>
          </cell>
          <cell r="D955">
            <v>15.16</v>
          </cell>
        </row>
        <row r="956">
          <cell r="A956">
            <v>84186</v>
          </cell>
          <cell r="B956" t="str">
            <v>PISO DE BORRACHA CANELADA, ESPESSURA 3,5MM, FIXADO COM COLA</v>
          </cell>
          <cell r="C956" t="str">
            <v>M2</v>
          </cell>
          <cell r="D956">
            <v>58.54</v>
          </cell>
        </row>
        <row r="957">
          <cell r="A957">
            <v>84187</v>
          </cell>
          <cell r="B957" t="str">
            <v>ASSENTAMENTO DE PISO DE BORRACHA PASTILHADA FIXADO COM COLA</v>
          </cell>
          <cell r="C957" t="str">
            <v>M2</v>
          </cell>
          <cell r="D957">
            <v>11.57</v>
          </cell>
        </row>
        <row r="958">
          <cell r="A958">
            <v>84188</v>
          </cell>
          <cell r="B958" t="str">
            <v>TESTEIRA OU RODAPE VINILICO 6CM FIXADO COM COLA</v>
          </cell>
          <cell r="C958" t="str">
            <v>M</v>
          </cell>
          <cell r="D958">
            <v>15.75</v>
          </cell>
        </row>
        <row r="959">
          <cell r="A959">
            <v>84190</v>
          </cell>
          <cell r="B959" t="str">
            <v>PISO GRANITO ASSENTADO SOBRE ARGAMASSA CIMENTO / CAL / AREIA TRACO 1:0 ,25:3 INCLUSIVE REJUNTE EM CIMENTO</v>
          </cell>
          <cell r="C959" t="str">
            <v>M2</v>
          </cell>
          <cell r="D959">
            <v>168.18</v>
          </cell>
        </row>
        <row r="960">
          <cell r="A960">
            <v>84191</v>
          </cell>
          <cell r="B960" t="str">
            <v>PISO EM GRANILITE, MARMORITE OU GRANITINA ESPESSURA 8 MM, INCLUSO JUNT AS DE DILATACAO PLASTICAS</v>
          </cell>
          <cell r="C960" t="str">
            <v>M2</v>
          </cell>
          <cell r="D960">
            <v>74.400000000000006</v>
          </cell>
        </row>
        <row r="961">
          <cell r="A961">
            <v>84192</v>
          </cell>
          <cell r="B961" t="str">
            <v>SOLEIRA CERAMICA ESMALTADA, COMERCIAL, PADRAO POPULAR, PEI MAIOR OU IG UAL A 3</v>
          </cell>
          <cell r="C961" t="str">
            <v>M</v>
          </cell>
          <cell r="D961">
            <v>11.91</v>
          </cell>
        </row>
        <row r="962">
          <cell r="A962">
            <v>84193</v>
          </cell>
          <cell r="B962" t="str">
            <v>ASSENTAMENTO DE PISO GRANITO/MARMORE SOBRE ARGAMASSA TRACO 1:2:2 (CIME NTO/AREIA/SAIBRO)</v>
          </cell>
          <cell r="C962" t="str">
            <v>M2</v>
          </cell>
          <cell r="D962">
            <v>20.29</v>
          </cell>
        </row>
        <row r="963">
          <cell r="A963">
            <v>84194</v>
          </cell>
          <cell r="B963" t="str">
            <v>SOLEIRA DE CIMENTADO LISO LARGURA 15CM  EXECUTADA COM ARGAMASSA TRACO 1:3 (CIMENTO E AREIA)</v>
          </cell>
          <cell r="C963" t="str">
            <v>M</v>
          </cell>
          <cell r="D963">
            <v>10.24</v>
          </cell>
        </row>
        <row r="964">
          <cell r="A964">
            <v>84195</v>
          </cell>
          <cell r="B964" t="str">
            <v>PISO MARMORE BRANCO ASSENTADO SOBRE ARGAMASSA TRACO 1:4 (CIMENTO/AREIA )</v>
          </cell>
          <cell r="C964" t="str">
            <v>M2</v>
          </cell>
          <cell r="D964">
            <v>145.91</v>
          </cell>
        </row>
        <row r="965">
          <cell r="A965">
            <v>84402</v>
          </cell>
          <cell r="B965" t="str">
            <v>QUADRO DE DISTRIBUICAO DE ENERGIA P/ 6 DISJUNTORES TERMOMAGNETICOS MON OPOLARES SEM BARRAMENTO, DE EMBUTIR, EM CHAPA METALICA - FORNECIMENTO E INSTALACAO</v>
          </cell>
          <cell r="C965" t="str">
            <v>UN</v>
          </cell>
          <cell r="D965">
            <v>63.25</v>
          </cell>
        </row>
        <row r="966">
          <cell r="A966">
            <v>84645</v>
          </cell>
          <cell r="B966" t="str">
            <v>VERNIZ SINTETICO BRILHANTE, 2 DEMAOS</v>
          </cell>
          <cell r="C966" t="str">
            <v>M2</v>
          </cell>
          <cell r="D966">
            <v>13.3</v>
          </cell>
        </row>
        <row r="967">
          <cell r="A967">
            <v>84647</v>
          </cell>
          <cell r="B967" t="str">
            <v>PINTURA EPOXI INCLUSO EMASSAMENTO E FUNDO PREPARADOR</v>
          </cell>
          <cell r="C967" t="str">
            <v>M2</v>
          </cell>
          <cell r="D967">
            <v>108.82</v>
          </cell>
        </row>
        <row r="968">
          <cell r="A968">
            <v>84649</v>
          </cell>
          <cell r="B968" t="str">
            <v>PINTURA COM TINTA EM PO INDUSTRIALIZADA A BASE DE CAL, TRES DEMAOS</v>
          </cell>
          <cell r="C968" t="str">
            <v>M2</v>
          </cell>
          <cell r="D968">
            <v>6.5</v>
          </cell>
        </row>
        <row r="969">
          <cell r="A969">
            <v>84651</v>
          </cell>
          <cell r="B969" t="str">
            <v>PINTURA COM TINTA IMPERMEAVEL MINERAL EM PO, DUAS DEMAOS</v>
          </cell>
          <cell r="C969" t="str">
            <v>M2</v>
          </cell>
          <cell r="D969">
            <v>7.31</v>
          </cell>
        </row>
        <row r="970">
          <cell r="A970">
            <v>84652</v>
          </cell>
          <cell r="B970" t="str">
            <v>PINTURA A BASE DE CAL COM PIGMENTO E FIXADOR A BASE DE OLEO DE LINHAÇA , TRES DEMAOS</v>
          </cell>
          <cell r="C970" t="str">
            <v>M2</v>
          </cell>
          <cell r="D970">
            <v>5.76</v>
          </cell>
        </row>
        <row r="971">
          <cell r="A971">
            <v>84656</v>
          </cell>
          <cell r="B971" t="str">
            <v>TRATAMENTO EM  CONCRETO COM ESTUQUE E LIXAMENTO</v>
          </cell>
          <cell r="C971" t="str">
            <v>M2</v>
          </cell>
          <cell r="D971">
            <v>24.63</v>
          </cell>
        </row>
        <row r="972">
          <cell r="A972">
            <v>84657</v>
          </cell>
          <cell r="B972" t="str">
            <v>FUNDO SINTETICO NIVELADOR BRANCO</v>
          </cell>
          <cell r="C972" t="str">
            <v>M2</v>
          </cell>
          <cell r="D972">
            <v>8.17</v>
          </cell>
        </row>
        <row r="973">
          <cell r="A973">
            <v>84658</v>
          </cell>
          <cell r="B973" t="str">
            <v>REMOÇÃO DE VERNIZ SOBRE MADEIRA</v>
          </cell>
          <cell r="C973" t="str">
            <v>M2</v>
          </cell>
          <cell r="D973">
            <v>4.12</v>
          </cell>
        </row>
        <row r="974">
          <cell r="A974">
            <v>84659</v>
          </cell>
          <cell r="B974" t="str">
            <v>PINTURA ESMALTE FOSCO EM MADEIRA, DUAS DEMAOS</v>
          </cell>
          <cell r="C974" t="str">
            <v>M2</v>
          </cell>
          <cell r="D974">
            <v>11.69</v>
          </cell>
        </row>
        <row r="975">
          <cell r="A975">
            <v>84660</v>
          </cell>
          <cell r="B975" t="str">
            <v>FUNDO PREPARADOR PRIMER SINTETICO, PARA ESTRUTURA METALICA, UMA DEMÃO, ESPESSURA DE 25 MICRA</v>
          </cell>
          <cell r="C975" t="str">
            <v>M2</v>
          </cell>
          <cell r="D975">
            <v>5.27</v>
          </cell>
        </row>
        <row r="976">
          <cell r="A976">
            <v>84661</v>
          </cell>
          <cell r="B976" t="str">
            <v>PINTURA COM TINTA PROTETORA ACABAMENTO ALUMINIO, UMA DEMAO SOBRE SUPER FCIE METALICA</v>
          </cell>
          <cell r="C976" t="str">
            <v>M2</v>
          </cell>
          <cell r="D976">
            <v>12.61</v>
          </cell>
        </row>
        <row r="977">
          <cell r="A977">
            <v>84662</v>
          </cell>
          <cell r="B977" t="str">
            <v>PINTURA COM TINTA PROTETORA ACABAMENTO ALUMINIO, DUAS DEMAOS SOBRE SUP ERFICIE METALICA</v>
          </cell>
          <cell r="C977" t="str">
            <v>M2</v>
          </cell>
          <cell r="D977">
            <v>19.809999999999999</v>
          </cell>
        </row>
        <row r="978">
          <cell r="A978">
            <v>84663</v>
          </cell>
          <cell r="B978" t="str">
            <v>APLICACAO DE VERNIZ POLIURETANO FOSCO SOBRE PISO DE PEDRAS DECORATIVAS , 3 DEMAOS</v>
          </cell>
          <cell r="C978" t="str">
            <v>M2</v>
          </cell>
          <cell r="D978">
            <v>16.739999999999998</v>
          </cell>
        </row>
        <row r="979">
          <cell r="A979">
            <v>84664</v>
          </cell>
          <cell r="B979" t="str">
            <v>PINTURA IMUNIZANTE FUNGICIDA A BASE DE CARBOLINEUM, DUAS DEMAOS</v>
          </cell>
          <cell r="C979" t="str">
            <v>M2</v>
          </cell>
          <cell r="D979">
            <v>3.33</v>
          </cell>
        </row>
        <row r="980">
          <cell r="A980">
            <v>84665</v>
          </cell>
          <cell r="B980" t="str">
            <v>PINTURA ACRILICA PARA SINALIZAÇÃO HORIZONTAL EM PISO CIMENTADO</v>
          </cell>
          <cell r="C980" t="str">
            <v>M2</v>
          </cell>
          <cell r="D980">
            <v>15.34</v>
          </cell>
        </row>
        <row r="981">
          <cell r="A981">
            <v>84666</v>
          </cell>
          <cell r="B981" t="str">
            <v>POLIMENTO E ENCERAMENTO DE PISO EM MADEIRA</v>
          </cell>
          <cell r="C981" t="str">
            <v>M2</v>
          </cell>
          <cell r="D981">
            <v>17.149999999999999</v>
          </cell>
        </row>
        <row r="982">
          <cell r="A982">
            <v>84671</v>
          </cell>
          <cell r="B982" t="str">
            <v>PINTURA DE NATA DE CIMENTO, 3 DEMAOS</v>
          </cell>
          <cell r="C982" t="str">
            <v>M2</v>
          </cell>
          <cell r="D982">
            <v>7.69</v>
          </cell>
        </row>
        <row r="983">
          <cell r="A983">
            <v>84676</v>
          </cell>
          <cell r="B983" t="str">
            <v>QUADRO DE DISTRIBUICAO PARA TELEFONE N.5, 80X80X12CM EM CHAPA METALICA , SEM ACESSORIOS, PADRAO TELEBRAS, FORNECIMENTO E INSTALACAO</v>
          </cell>
          <cell r="C983" t="str">
            <v>UN</v>
          </cell>
          <cell r="D983">
            <v>402.18</v>
          </cell>
        </row>
        <row r="984">
          <cell r="A984">
            <v>84677</v>
          </cell>
          <cell r="B984" t="str">
            <v>VERNIZ SINTETICO BRILHANTE EM CONCRETO OU TIJOLO, DUAS DEMAOS</v>
          </cell>
          <cell r="C984" t="str">
            <v>M2</v>
          </cell>
          <cell r="D984">
            <v>8.17</v>
          </cell>
        </row>
        <row r="985">
          <cell r="A985">
            <v>84678</v>
          </cell>
          <cell r="B985" t="str">
            <v>VERNIZ POLIURETANO BRILHANTE EM CONCRETO OU TIJOLO, TRES DEMAOS</v>
          </cell>
          <cell r="C985" t="str">
            <v>M2</v>
          </cell>
          <cell r="D985">
            <v>13.97</v>
          </cell>
        </row>
        <row r="986">
          <cell r="A986">
            <v>84679</v>
          </cell>
          <cell r="B986" t="str">
            <v>PINTURA IMUNIZANTE PARA MADEIRA, DUAS DEMAOS</v>
          </cell>
          <cell r="C986" t="str">
            <v>M2</v>
          </cell>
          <cell r="D986">
            <v>15.08</v>
          </cell>
        </row>
        <row r="987">
          <cell r="A987">
            <v>84796</v>
          </cell>
          <cell r="B987" t="str">
            <v>TAMPAO FOFO P/ CAIXA R2 PADRAO TELEBRAS COMPLETO - FORNECIMENTO E INST ALACAO</v>
          </cell>
          <cell r="C987" t="str">
            <v>UN</v>
          </cell>
          <cell r="D987">
            <v>490.53</v>
          </cell>
        </row>
        <row r="988">
          <cell r="A988">
            <v>84798</v>
          </cell>
          <cell r="B988" t="str">
            <v>TAMPAO FOFO P/ CAIXA R1 PADRAO TELEBRAS COMPLETO - FORNECIMENTO E INST ALACAO</v>
          </cell>
          <cell r="C988" t="str">
            <v>UN</v>
          </cell>
          <cell r="D988">
            <v>217.29</v>
          </cell>
        </row>
        <row r="989">
          <cell r="A989">
            <v>84842</v>
          </cell>
          <cell r="B989" t="str">
            <v>JANELA DE MADEIRA PARA VIDRO, DE CORRER, SEM BANDEIRA, INCLUSAS GUARNI COES SEM FERRAGENS</v>
          </cell>
          <cell r="C989" t="str">
            <v>M2</v>
          </cell>
          <cell r="D989">
            <v>527.01</v>
          </cell>
        </row>
        <row r="990">
          <cell r="A990">
            <v>84843</v>
          </cell>
          <cell r="B990" t="str">
            <v>JANELA DE MADEIRA PARA VIDRO, DE CORRER, COM BANDEIRA, INCLUSAS GUARNI COES SEM FERRAGENS</v>
          </cell>
          <cell r="C990" t="str">
            <v>M2</v>
          </cell>
          <cell r="D990">
            <v>525.37</v>
          </cell>
        </row>
        <row r="991">
          <cell r="A991">
            <v>84844</v>
          </cell>
          <cell r="B991" t="str">
            <v>JANELA DE MADEIRA TIPO GUILHOTINA, DE ABRIR , INCLUSAS GUARNICOES SEM FERRAGENS</v>
          </cell>
          <cell r="C991" t="str">
            <v>M2</v>
          </cell>
          <cell r="D991">
            <v>585.32000000000005</v>
          </cell>
        </row>
        <row r="992">
          <cell r="A992">
            <v>84845</v>
          </cell>
          <cell r="B992" t="str">
            <v>JANELA DE MADEIRA TIPO VENEZIANA. DE ABRIR, INCLUSAS GUARNICOES SEM FE RRAGENS</v>
          </cell>
          <cell r="C992" t="str">
            <v>M2</v>
          </cell>
          <cell r="D992">
            <v>506.24</v>
          </cell>
        </row>
        <row r="993">
          <cell r="A993">
            <v>84846</v>
          </cell>
          <cell r="B993" t="str">
            <v>JANELA DE MADEIRA TIPO VENEZIANA/VIDRO, DE ABRIR, INCLUSAS GUARNICOES SEM FERRAGENS</v>
          </cell>
          <cell r="C993" t="str">
            <v>M2</v>
          </cell>
          <cell r="D993">
            <v>687.47</v>
          </cell>
        </row>
        <row r="994">
          <cell r="A994">
            <v>84847</v>
          </cell>
          <cell r="B994" t="str">
            <v>JANELA DE MADEIRA ALMOFADADA, DE ABRIR, INCLUSAS GUARNICOES SEM FERRAG ENS</v>
          </cell>
          <cell r="C994" t="str">
            <v>M2</v>
          </cell>
          <cell r="D994">
            <v>555.66</v>
          </cell>
        </row>
        <row r="995">
          <cell r="A995">
            <v>84848</v>
          </cell>
          <cell r="B995" t="str">
            <v>JANELA DE MADEIRA TIPO VENEZIANA/GUILHOTINA, DE ABRIR, INCLUSAS GUARNI COES SEM FERRAGENS</v>
          </cell>
          <cell r="C995" t="str">
            <v>M2</v>
          </cell>
          <cell r="D995">
            <v>402.83</v>
          </cell>
        </row>
        <row r="996">
          <cell r="A996">
            <v>84849</v>
          </cell>
          <cell r="B996" t="str">
            <v>CAIXA MADEIRA 57X43CM COM GUARNICAO 13CM P/ FECHAMENTO DE AR CONDICION AL</v>
          </cell>
          <cell r="C996" t="str">
            <v>UN</v>
          </cell>
          <cell r="D996">
            <v>73.52</v>
          </cell>
        </row>
        <row r="997">
          <cell r="A997">
            <v>84850</v>
          </cell>
          <cell r="B997" t="str">
            <v>PORTA DE MADEIRA ALMOFADADA SEMIOCA 1A, 140X210X3CM, DUAS FOLHAS, INCL USO ADUELA 1A, ALIZAR 1A E DOBRADICAS COM ANEIS</v>
          </cell>
          <cell r="C997" t="str">
            <v>UN</v>
          </cell>
          <cell r="D997">
            <v>1032.23</v>
          </cell>
        </row>
        <row r="998">
          <cell r="A998">
            <v>84851</v>
          </cell>
          <cell r="B998" t="str">
            <v>TRELICA DE MADEIRA, RIPAS 4X1,5CM E REQUADROS 7,5X7,5CM</v>
          </cell>
          <cell r="C998" t="str">
            <v>M2</v>
          </cell>
          <cell r="D998">
            <v>92.61</v>
          </cell>
        </row>
        <row r="999">
          <cell r="A999">
            <v>84852</v>
          </cell>
          <cell r="B999" t="str">
            <v>BANDEIRA PARA VIDRO EM MADEIRA REGIONAL 2A, 40X70CM, FIXA SEM ADUELA E ALIZAR</v>
          </cell>
          <cell r="C999" t="str">
            <v>UN</v>
          </cell>
          <cell r="D999">
            <v>65.260000000000005</v>
          </cell>
        </row>
        <row r="1000">
          <cell r="A1000">
            <v>84854</v>
          </cell>
          <cell r="B1000" t="str">
            <v>BATENTE FERRO 1X1/8"</v>
          </cell>
          <cell r="C1000" t="str">
            <v>M</v>
          </cell>
          <cell r="D1000">
            <v>25.76</v>
          </cell>
        </row>
        <row r="1001">
          <cell r="A1001">
            <v>84855</v>
          </cell>
          <cell r="B1001" t="str">
            <v>ALIZAR DE MADEIRA REGIONAL 1A 5X2,0CM</v>
          </cell>
          <cell r="C1001" t="str">
            <v>M</v>
          </cell>
          <cell r="D1001">
            <v>5.66</v>
          </cell>
        </row>
        <row r="1002">
          <cell r="A1002">
            <v>84856</v>
          </cell>
          <cell r="B1002" t="str">
            <v>ALIZAR DE MADEIRA REGIONAL 2A 5X2,0CM</v>
          </cell>
          <cell r="C1002" t="str">
            <v>M</v>
          </cell>
          <cell r="D1002">
            <v>5.66</v>
          </cell>
        </row>
        <row r="1003">
          <cell r="A1003">
            <v>84859</v>
          </cell>
          <cell r="B1003" t="str">
            <v>ALIZAR DE MADEIRA REGIONAL 3A 5X2,0CM</v>
          </cell>
          <cell r="C1003" t="str">
            <v>M</v>
          </cell>
          <cell r="D1003">
            <v>4.9800000000000004</v>
          </cell>
        </row>
        <row r="1004">
          <cell r="A1004">
            <v>84861</v>
          </cell>
          <cell r="B1004" t="str">
            <v>MARCO DE MADEIRA REGIONAL 1A 7X3,0CM</v>
          </cell>
          <cell r="C1004" t="str">
            <v>M</v>
          </cell>
          <cell r="D1004">
            <v>25.16</v>
          </cell>
        </row>
        <row r="1005">
          <cell r="A1005">
            <v>84862</v>
          </cell>
          <cell r="B1005" t="str">
            <v>GUARDA-CORPO COM CORRIMAO EM TUBO DE ACO GALVANIZADO 1 1/2"</v>
          </cell>
          <cell r="C1005" t="str">
            <v>M</v>
          </cell>
          <cell r="D1005">
            <v>192.93</v>
          </cell>
        </row>
        <row r="1006">
          <cell r="A1006">
            <v>84863</v>
          </cell>
          <cell r="B1006" t="str">
            <v>GUARDA-CORPO COM CORRIMAO EM TUBO DE ACO GALVANIZADO 3/4"</v>
          </cell>
          <cell r="C1006" t="str">
            <v>M</v>
          </cell>
          <cell r="D1006">
            <v>93.57</v>
          </cell>
        </row>
        <row r="1007">
          <cell r="A1007">
            <v>84864</v>
          </cell>
          <cell r="B1007" t="str">
            <v>MARCO DE MADEIRA REGIONAL 2A 7X3,0CM</v>
          </cell>
          <cell r="C1007" t="str">
            <v>M</v>
          </cell>
          <cell r="D1007">
            <v>19.190000000000001</v>
          </cell>
        </row>
        <row r="1008">
          <cell r="A1008">
            <v>84865</v>
          </cell>
          <cell r="B1008" t="str">
            <v>ADUELA DE MADEIRA REGIONAL 3A 13X3,0CM</v>
          </cell>
          <cell r="C1008" t="str">
            <v>M</v>
          </cell>
          <cell r="D1008">
            <v>26.2</v>
          </cell>
        </row>
        <row r="1009">
          <cell r="A1009">
            <v>84866</v>
          </cell>
          <cell r="B1009" t="str">
            <v>FECHADURA DE EMBUTIR REFORCADA COMPLETA, DE SEGURANCA, COM CILINDRO, P ARA PORTA EXTERNA, ACABAMENTO PADRAO MEDIO</v>
          </cell>
          <cell r="C1009" t="str">
            <v>UN</v>
          </cell>
          <cell r="D1009">
            <v>79.47</v>
          </cell>
        </row>
        <row r="1010">
          <cell r="A1010">
            <v>84868</v>
          </cell>
          <cell r="B1010" t="str">
            <v>PORTA DE MADEIRA ALMOFADADA SEMIOCA 1A, 120X210X3CM, DUAS FOLHAS, INCL USO ADUELA 1A, ALIZAR 1A E DOBRADICAS COM ANEIS</v>
          </cell>
          <cell r="C1010" t="str">
            <v>UN</v>
          </cell>
          <cell r="D1010">
            <v>994.46</v>
          </cell>
        </row>
        <row r="1011">
          <cell r="A1011">
            <v>84871</v>
          </cell>
          <cell r="B1011" t="str">
            <v>ADUELA DE MADEIRA REGIONAL 1A 15X3,5CM</v>
          </cell>
          <cell r="C1011" t="str">
            <v>M</v>
          </cell>
          <cell r="D1011">
            <v>31.66</v>
          </cell>
        </row>
        <row r="1012">
          <cell r="A1012">
            <v>84874</v>
          </cell>
          <cell r="B1012" t="str">
            <v>ALCAPAO EM COMPENSADO DE MADEIRA CEDRO/VIROLA, 60X60X2CM, COM MARCO 7X 3CM, ALIZAR DE 2A, DOBRADICAS EM LATAO CROMADO E TARJETA CROMADA</v>
          </cell>
          <cell r="C1012" t="str">
            <v>UN</v>
          </cell>
          <cell r="D1012">
            <v>135.26</v>
          </cell>
        </row>
        <row r="1013">
          <cell r="A1013">
            <v>84875</v>
          </cell>
          <cell r="B1013" t="str">
            <v>PORTA DE MADEIRA MACICA REGIONAL 1A, DE CORRER P/VIDRO, COM ADUELA E A LIZAR DE 1A, TRILHO E RODIZIOS</v>
          </cell>
          <cell r="C1013" t="str">
            <v>M2</v>
          </cell>
          <cell r="D1013">
            <v>512.74</v>
          </cell>
        </row>
        <row r="1014">
          <cell r="A1014">
            <v>84876</v>
          </cell>
          <cell r="B1014" t="str">
            <v>PORTA MADEIRA 1A CORRER P/VIDRO 30MM/ GUARNICAO 15CM/ALIZAR</v>
          </cell>
          <cell r="C1014" t="str">
            <v>M2</v>
          </cell>
          <cell r="D1014">
            <v>533.52</v>
          </cell>
        </row>
        <row r="1015">
          <cell r="A1015">
            <v>84878</v>
          </cell>
          <cell r="B1015" t="str">
            <v>TRANQUETA DE LATAO CROMADO PARA FECHADURA DE PORTA DE BANHEIRO COM ROS ETA DE LATAO CROMADO SEM FECHADURA E MACANETA</v>
          </cell>
          <cell r="C1015" t="str">
            <v>UN</v>
          </cell>
          <cell r="D1015">
            <v>116.1</v>
          </cell>
        </row>
        <row r="1016">
          <cell r="A1016">
            <v>84879</v>
          </cell>
          <cell r="B1016" t="str">
            <v>FECHADURA (SOMENTE A MAQUINA, SEM ESPELHO E SEM MACA NETA), PARA PORTA BANHEIRO, COM ROSETA DE LATAO CROMADO E JOGO DE TRANQUETA EM LATAO CR OMADO</v>
          </cell>
          <cell r="C1016" t="str">
            <v>UN</v>
          </cell>
          <cell r="D1016">
            <v>143.94</v>
          </cell>
        </row>
        <row r="1017">
          <cell r="A1017">
            <v>84880</v>
          </cell>
          <cell r="B1017" t="str">
            <v>FECHADURA BICO DE PAPAGAIO PARA PORTA DE CORRER INTERNA, CHAVE BIPARTI DA, ACABAMENTO PADRAO MEDIO</v>
          </cell>
          <cell r="C1017" t="str">
            <v>UN</v>
          </cell>
          <cell r="D1017">
            <v>61.43</v>
          </cell>
        </row>
        <row r="1018">
          <cell r="A1018">
            <v>84884</v>
          </cell>
          <cell r="B1018" t="str">
            <v>FECHADURA CILINDRO CENTRAL TUBULAR, 70MM, COM MACANETA DE LATAO CROMAD O OU INOX, PARA APLICAÇÃO EM AMBIENTES COMERCIAIS DE ALTO TRÁFEGO E/OU MAIOR NECESSIDADE DE SEGURANÇA.</v>
          </cell>
          <cell r="C1018" t="str">
            <v>UN</v>
          </cell>
          <cell r="D1018">
            <v>77.67</v>
          </cell>
        </row>
        <row r="1019">
          <cell r="A1019">
            <v>84885</v>
          </cell>
          <cell r="B1019" t="str">
            <v>JOGO DE FERRAGENS CROMADAS PARA PORTA DE VIDRO TEMPERADO, UMA FOLHA CO MPOSTO DE DOBRADICAS SUPERIOR E INFERIOR, TRINCO, FECHADURA, CONTRA FE CHADURA COM CAPUCHINHO SEM MOLA E PUXADOR</v>
          </cell>
          <cell r="C1019" t="str">
            <v>UN</v>
          </cell>
          <cell r="D1019">
            <v>508.92</v>
          </cell>
        </row>
        <row r="1020">
          <cell r="A1020">
            <v>84886</v>
          </cell>
          <cell r="B1020" t="str">
            <v>MOLA HIDRAULICA DE PISO PARA PORTA DE VIDRO TEMPERADO</v>
          </cell>
          <cell r="C1020" t="str">
            <v>UN</v>
          </cell>
          <cell r="D1020">
            <v>947.37</v>
          </cell>
        </row>
        <row r="1021">
          <cell r="A1021">
            <v>84887</v>
          </cell>
          <cell r="B1021" t="str">
            <v>MACANETA TIPO ALAVANCA, PADRAO MEDIO</v>
          </cell>
          <cell r="C1021" t="str">
            <v>UN</v>
          </cell>
          <cell r="D1021">
            <v>46.02</v>
          </cell>
        </row>
        <row r="1022">
          <cell r="A1022">
            <v>84889</v>
          </cell>
          <cell r="B1022" t="str">
            <v>PUXADOR CENTRAL PARA ESQUADRIA DE ALUMINIO</v>
          </cell>
          <cell r="C1022" t="str">
            <v>UN</v>
          </cell>
          <cell r="D1022">
            <v>15.49</v>
          </cell>
        </row>
        <row r="1023">
          <cell r="A1023">
            <v>84890</v>
          </cell>
          <cell r="B1023" t="str">
            <v>ROLDANA FIXA DUPLA DE LATAO COM ROLAMENTO PARA PORTA OU JANELA DE CORR ER</v>
          </cell>
          <cell r="C1023" t="str">
            <v>UN</v>
          </cell>
          <cell r="D1023">
            <v>35.21</v>
          </cell>
        </row>
        <row r="1024">
          <cell r="A1024">
            <v>84891</v>
          </cell>
          <cell r="B1024" t="str">
            <v>CREMONA EM LATAO CROMADO OU POLIDO, COMPLETA, COM VARA H=1,50M</v>
          </cell>
          <cell r="C1024" t="str">
            <v>UN</v>
          </cell>
          <cell r="D1024">
            <v>152.15</v>
          </cell>
        </row>
        <row r="1025">
          <cell r="A1025">
            <v>84892</v>
          </cell>
          <cell r="B1025" t="str">
            <v>LEVANTADOR EM LATAO FUNDIDO CROMADO E BORBOLETA EM FERRO CROMADO, PARA JANELA TIPO GUILHOTINA</v>
          </cell>
          <cell r="C1025" t="str">
            <v>UN</v>
          </cell>
          <cell r="D1025">
            <v>71.27</v>
          </cell>
        </row>
        <row r="1026">
          <cell r="A1026">
            <v>84893</v>
          </cell>
          <cell r="B1026" t="str">
            <v>PUXADOR TUBULAR DE CENTRO EM LATAO CROMADO PARA JANELAS</v>
          </cell>
          <cell r="C1026" t="str">
            <v>UN</v>
          </cell>
          <cell r="D1026">
            <v>74.55</v>
          </cell>
        </row>
        <row r="1027">
          <cell r="A1027">
            <v>84894</v>
          </cell>
          <cell r="B1027" t="str">
            <v>PUXADOR CONCHA EM LATAO CROMADO OU POLIDO PARA PORTA OU JANELA DE CORR ER, COM FURO PARA CHAVE, 4X10CM</v>
          </cell>
          <cell r="C1027" t="str">
            <v>UN</v>
          </cell>
          <cell r="D1027">
            <v>20.79</v>
          </cell>
        </row>
        <row r="1028">
          <cell r="A1028">
            <v>84895</v>
          </cell>
          <cell r="B1028" t="str">
            <v>PUXADOR CONCHA EM LATAO CROMADO OU POLIDO PARA PORTA OU JANELA DE CORR ER, 3X9CM</v>
          </cell>
          <cell r="C1028" t="str">
            <v>UN</v>
          </cell>
          <cell r="D1028">
            <v>121.84</v>
          </cell>
        </row>
        <row r="1029">
          <cell r="A1029">
            <v>84896</v>
          </cell>
          <cell r="B1029" t="str">
            <v>CARRANCA DE FERRO CROMADO 40MM PARA JANELA DE ABRIR</v>
          </cell>
          <cell r="C1029" t="str">
            <v>UN</v>
          </cell>
          <cell r="D1029">
            <v>45.76</v>
          </cell>
        </row>
        <row r="1030">
          <cell r="A1030">
            <v>84897</v>
          </cell>
          <cell r="B1030" t="str">
            <v>TRILHO QUADRADO DE ALUMINIO 1/4" PARA RODIZIOS</v>
          </cell>
          <cell r="C1030" t="str">
            <v>M</v>
          </cell>
          <cell r="D1030">
            <v>27.46</v>
          </cell>
        </row>
        <row r="1031">
          <cell r="A1031">
            <v>84898</v>
          </cell>
          <cell r="B1031" t="str">
            <v>TRILHO "U" DE ALUMINIO, 40X40MM E ROLDANA FIXA DUPLA DE LATAO COM ROLA MENTO PARA PORTA OU JANELA DE CORRER</v>
          </cell>
          <cell r="C1031" t="str">
            <v>M</v>
          </cell>
          <cell r="D1031">
            <v>39.21</v>
          </cell>
        </row>
        <row r="1032">
          <cell r="A1032">
            <v>84899</v>
          </cell>
          <cell r="B1032" t="str">
            <v>FECHO CHATO DE SOBREPOR EM FERRO ZINCADO/NIQUEL GALVANIZADO OU POLIDO, 5"</v>
          </cell>
          <cell r="C1032" t="str">
            <v>UN</v>
          </cell>
          <cell r="D1032">
            <v>15.32</v>
          </cell>
        </row>
        <row r="1033">
          <cell r="A1033">
            <v>84950</v>
          </cell>
          <cell r="B1033" t="str">
            <v>FECHO EMBUTIR TIPO UNHA 40CM C/COLOCACAO</v>
          </cell>
          <cell r="C1033" t="str">
            <v>UN</v>
          </cell>
          <cell r="D1033">
            <v>78.72</v>
          </cell>
        </row>
        <row r="1034">
          <cell r="A1034">
            <v>84952</v>
          </cell>
          <cell r="B1034" t="str">
            <v>FECHO EMBUTIR TIPO UNHA 22CM C/COLOCACAO</v>
          </cell>
          <cell r="C1034" t="str">
            <v>UN</v>
          </cell>
          <cell r="D1034">
            <v>30.83</v>
          </cell>
        </row>
        <row r="1035">
          <cell r="A1035">
            <v>84955</v>
          </cell>
          <cell r="B1035" t="str">
            <v>FECHADURA CROMADA COM CILINDRO PARA ARMARIOS</v>
          </cell>
          <cell r="C1035" t="str">
            <v>UN</v>
          </cell>
          <cell r="D1035">
            <v>35.93</v>
          </cell>
        </row>
        <row r="1036">
          <cell r="A1036">
            <v>84957</v>
          </cell>
          <cell r="B1036" t="str">
            <v>VIDRO LISO COMUM TRANSPARENTE, ESPESSURA 5MM</v>
          </cell>
          <cell r="C1036" t="str">
            <v>M2</v>
          </cell>
          <cell r="D1036">
            <v>171.84</v>
          </cell>
        </row>
        <row r="1037">
          <cell r="A1037">
            <v>84959</v>
          </cell>
          <cell r="B1037" t="str">
            <v>VIDRO LISO COMUM TRANSPARENTE, ESPESSURA 6MM</v>
          </cell>
          <cell r="C1037" t="str">
            <v>M2</v>
          </cell>
          <cell r="D1037">
            <v>201.84</v>
          </cell>
        </row>
        <row r="1038">
          <cell r="A1038">
            <v>85001</v>
          </cell>
          <cell r="B1038" t="str">
            <v>VIDRO LISO FUME, ESPESSURA 4MM</v>
          </cell>
          <cell r="C1038" t="str">
            <v>M2</v>
          </cell>
          <cell r="D1038">
            <v>191.84</v>
          </cell>
        </row>
        <row r="1039">
          <cell r="A1039">
            <v>85002</v>
          </cell>
          <cell r="B1039" t="str">
            <v>VIDRO LISO FUME, ESPESSURA 6MM</v>
          </cell>
          <cell r="C1039" t="str">
            <v>M2</v>
          </cell>
          <cell r="D1039">
            <v>271.83999999999997</v>
          </cell>
        </row>
        <row r="1040">
          <cell r="A1040">
            <v>85004</v>
          </cell>
          <cell r="B1040" t="str">
            <v>VIDRO FANTASIA MARTELADO 4MM</v>
          </cell>
          <cell r="C1040" t="str">
            <v>M2</v>
          </cell>
          <cell r="D1040">
            <v>131.84</v>
          </cell>
        </row>
        <row r="1041">
          <cell r="A1041">
            <v>85005</v>
          </cell>
          <cell r="B1041" t="str">
            <v>ESPELHO CRISTAL, ESPESSURA 4MM, COM PARAFUSOS DE FIXACAO, SEM MOLDURA</v>
          </cell>
          <cell r="C1041" t="str">
            <v>M2</v>
          </cell>
          <cell r="D1041">
            <v>384.78</v>
          </cell>
        </row>
        <row r="1042">
          <cell r="A1042">
            <v>85010</v>
          </cell>
          <cell r="B1042" t="str">
            <v>CAIXILHO FIXO, DE ALUMINIO, PARA VIDRO</v>
          </cell>
          <cell r="C1042" t="str">
            <v>M2</v>
          </cell>
          <cell r="D1042">
            <v>610.42999999999995</v>
          </cell>
        </row>
        <row r="1043">
          <cell r="A1043">
            <v>85014</v>
          </cell>
          <cell r="B1043" t="str">
            <v>CAIXILHO FIXO, DE ALUMINIO, COM TELA DE METAL FIO 12 MALHA 3X3CM</v>
          </cell>
          <cell r="C1043" t="str">
            <v>M2</v>
          </cell>
          <cell r="D1043">
            <v>710.17</v>
          </cell>
        </row>
        <row r="1044">
          <cell r="A1044">
            <v>85015</v>
          </cell>
          <cell r="B1044" t="str">
            <v>CANTONEIRA DE MADEIRA 3,0X3,0X1,0CM</v>
          </cell>
          <cell r="C1044" t="str">
            <v>M</v>
          </cell>
          <cell r="D1044">
            <v>16.47</v>
          </cell>
        </row>
        <row r="1045">
          <cell r="A1045">
            <v>85016</v>
          </cell>
          <cell r="B1045" t="str">
            <v>CANTONEIRA DE MADEIRA COM LAMINADO MELAMINICO FOSCO 3,0X3,0X1,0CM</v>
          </cell>
          <cell r="C1045" t="str">
            <v>M</v>
          </cell>
          <cell r="D1045">
            <v>20.61</v>
          </cell>
        </row>
        <row r="1046">
          <cell r="A1046">
            <v>85034</v>
          </cell>
          <cell r="B1046" t="str">
            <v>ADUELA DE MADEIRA REGIONAL 2A 15X3,0CM</v>
          </cell>
          <cell r="C1046" t="str">
            <v>M</v>
          </cell>
          <cell r="D1046">
            <v>28.45</v>
          </cell>
        </row>
        <row r="1047">
          <cell r="A1047">
            <v>85040</v>
          </cell>
          <cell r="B1047" t="str">
            <v>ADUELA MADEIRA REGIONAL 2A 13X3,0CM</v>
          </cell>
          <cell r="C1047" t="str">
            <v>M</v>
          </cell>
          <cell r="D1047">
            <v>25.95</v>
          </cell>
        </row>
        <row r="1048">
          <cell r="A1048">
            <v>85044</v>
          </cell>
          <cell r="B1048" t="str">
            <v>ADUELA MADEIRA REGIONAL 3A 13X3,0CM</v>
          </cell>
          <cell r="C1048" t="str">
            <v>M</v>
          </cell>
          <cell r="D1048">
            <v>25.95</v>
          </cell>
        </row>
        <row r="1049">
          <cell r="A1049">
            <v>85065</v>
          </cell>
          <cell r="B1049" t="str">
            <v>ADUELA DE MADEIRA REGIONAL 1A 13X3,0CM</v>
          </cell>
          <cell r="C1049" t="str">
            <v>M</v>
          </cell>
          <cell r="D1049">
            <v>31.66</v>
          </cell>
        </row>
        <row r="1050">
          <cell r="A1050">
            <v>85096</v>
          </cell>
          <cell r="B1050" t="str">
            <v>GRADIL DE ALUMINIO ANODIZADO TIPO BARRA CHATA</v>
          </cell>
          <cell r="C1050" t="str">
            <v>M2</v>
          </cell>
          <cell r="D1050">
            <v>404.04</v>
          </cell>
        </row>
        <row r="1051">
          <cell r="A1051">
            <v>85117</v>
          </cell>
          <cell r="B1051" t="str">
            <v>VALVULA DE RETENCAO VERTICAL BRONZE (PN-16) 1/2" 200 PSI - EXTREMIDADE COM ROSCA - FORNECIMENTO E INSTALACAO</v>
          </cell>
          <cell r="C1051" t="str">
            <v>UN</v>
          </cell>
          <cell r="D1051">
            <v>34.17</v>
          </cell>
        </row>
        <row r="1052">
          <cell r="A1052">
            <v>85120</v>
          </cell>
          <cell r="B1052" t="str">
            <v>MANOMETRO 0 A 200 PSI (0 A 14 KGF/CM2), D = 50MM - FORNECIMENTO E COLO CACAO</v>
          </cell>
          <cell r="C1052" t="str">
            <v>UN</v>
          </cell>
          <cell r="D1052">
            <v>73.180000000000007</v>
          </cell>
        </row>
        <row r="1053">
          <cell r="A1053">
            <v>85171</v>
          </cell>
          <cell r="B1053" t="str">
            <v>RECOMPOSICAO PARCIAL DO ARAME FARPADO Nº 14 CLASSE 250, FIXADO EM CERC A COM MOURÕES DE CONCRETO, RETO, 15X15CM</v>
          </cell>
          <cell r="C1053" t="str">
            <v>M</v>
          </cell>
          <cell r="D1053">
            <v>3.24</v>
          </cell>
        </row>
        <row r="1054">
          <cell r="A1054">
            <v>85172</v>
          </cell>
          <cell r="B1054" t="str">
            <v>ALAMBRADO EM MOUROES DE CONCRETO "T", ALTURA LIVRE 2M, ESPACADOS A CAD A 2M, COM TELA DE ARAME GALVANIZADO, FIO 14 BWG E MALHA QUADRADA 5X5CM</v>
          </cell>
          <cell r="C1054" t="str">
            <v>M</v>
          </cell>
          <cell r="D1054">
            <v>92.61</v>
          </cell>
        </row>
        <row r="1055">
          <cell r="A1055">
            <v>85178</v>
          </cell>
          <cell r="B1055" t="str">
            <v>PLANTIO DE ARBUSTO COM ALTURA 50 A 100CM, EM CAVA DE 60X60X60CM</v>
          </cell>
          <cell r="C1055" t="str">
            <v>UN</v>
          </cell>
          <cell r="D1055">
            <v>95.48</v>
          </cell>
        </row>
        <row r="1056">
          <cell r="A1056">
            <v>85179</v>
          </cell>
          <cell r="B1056" t="str">
            <v>PLANTIO DE GRAMA SAO CARLOS EM LEIVAS</v>
          </cell>
          <cell r="C1056" t="str">
            <v>M2</v>
          </cell>
          <cell r="D1056">
            <v>10.199999999999999</v>
          </cell>
        </row>
        <row r="1057">
          <cell r="A1057">
            <v>85180</v>
          </cell>
          <cell r="B1057" t="str">
            <v>PLANTIO DE GRAMA ESMERALDA EM ROLO</v>
          </cell>
          <cell r="C1057" t="str">
            <v>M2</v>
          </cell>
          <cell r="D1057">
            <v>10.199999999999999</v>
          </cell>
        </row>
        <row r="1058">
          <cell r="A1058">
            <v>85182</v>
          </cell>
          <cell r="B1058" t="str">
            <v>REVOLVIMENTO E DESTORROAMENTO MANUAL DE SUPERFÍCIE GRAMADA COM PROFUND IDADE ATÉ 20CM</v>
          </cell>
          <cell r="C1058" t="str">
            <v>M2</v>
          </cell>
          <cell r="D1058">
            <v>2.0299999999999998</v>
          </cell>
        </row>
        <row r="1059">
          <cell r="A1059">
            <v>85183</v>
          </cell>
          <cell r="B1059" t="str">
            <v>REVOLVIMENTO MANUAL DE SOLO, PROFUNDIDADE ATÉ 20CM</v>
          </cell>
          <cell r="C1059" t="str">
            <v>M2</v>
          </cell>
          <cell r="D1059">
            <v>1.9</v>
          </cell>
        </row>
        <row r="1060">
          <cell r="A1060">
            <v>85184</v>
          </cell>
          <cell r="B1060" t="str">
            <v>RETIRADA DE GRAMA EM PLACAS</v>
          </cell>
          <cell r="C1060" t="str">
            <v>M2</v>
          </cell>
          <cell r="D1060">
            <v>3.17</v>
          </cell>
        </row>
        <row r="1061">
          <cell r="A1061">
            <v>85185</v>
          </cell>
          <cell r="B1061" t="str">
            <v>PODA E LIMPEZA DE ARBUSTO TIPO CERCA VIVA</v>
          </cell>
          <cell r="C1061" t="str">
            <v>M2</v>
          </cell>
          <cell r="D1061">
            <v>3.21</v>
          </cell>
        </row>
        <row r="1062">
          <cell r="A1062">
            <v>85186</v>
          </cell>
          <cell r="B1062" t="str">
            <v>PODA DE ARVORES, COM LIMPEZA DE GALHOS SECOS E RETIRADA DE PARASITAS, INCLUINDO REMOCAO DE ENTULHO</v>
          </cell>
          <cell r="C1062" t="str">
            <v>UN</v>
          </cell>
          <cell r="D1062">
            <v>67.62</v>
          </cell>
        </row>
        <row r="1063">
          <cell r="A1063">
            <v>85187</v>
          </cell>
          <cell r="B1063" t="str">
            <v>APLICACAO DE HERBICIDA SELETIVO EM GRAMADOS, COM FREQUENCIA DE DUAS VE ZES AO ANO</v>
          </cell>
          <cell r="C1063" t="str">
            <v>HA</v>
          </cell>
          <cell r="D1063">
            <v>394.81</v>
          </cell>
        </row>
        <row r="1064">
          <cell r="A1064">
            <v>85188</v>
          </cell>
          <cell r="B1064" t="str">
            <v>PORTAO EM TUBO DE ACO GALVANIZADO DIN 2440/NBR 5580, PAINEL UNICO, DIM ENSOES 1,0X1,6M, INCLUSIVE CADEADO</v>
          </cell>
          <cell r="C1064" t="str">
            <v>UN</v>
          </cell>
          <cell r="D1064">
            <v>381.98</v>
          </cell>
        </row>
        <row r="1065">
          <cell r="A1065">
            <v>85189</v>
          </cell>
          <cell r="B1065" t="str">
            <v>PORTAO EM TUBO DE ACO GALVANIZADO DIN 2440/NBR 5580, PAINEL UNICO, DIM ENSOES 4,0X1,2M, INCLUSIVE CADEADO</v>
          </cell>
          <cell r="C1065" t="str">
            <v>UN</v>
          </cell>
          <cell r="D1065">
            <v>903.51</v>
          </cell>
        </row>
        <row r="1066">
          <cell r="A1066">
            <v>85195</v>
          </cell>
          <cell r="B1066" t="str">
            <v>CHAVE DE BOIA AUTOMÁTICA</v>
          </cell>
          <cell r="C1066" t="str">
            <v>UN</v>
          </cell>
          <cell r="D1066">
            <v>58.91</v>
          </cell>
        </row>
        <row r="1067">
          <cell r="A1067">
            <v>85233</v>
          </cell>
          <cell r="B1067" t="str">
            <v>ESCADA EM CONCRETO ARMADO, FCK = 15 MPA, MOLDADA IN LOCO</v>
          </cell>
          <cell r="C1067" t="str">
            <v>M3</v>
          </cell>
          <cell r="D1067">
            <v>1851.4</v>
          </cell>
        </row>
        <row r="1068">
          <cell r="A1068">
            <v>85323</v>
          </cell>
          <cell r="B1068" t="str">
            <v>LOCACAO E NIVELAMENTO DE EMISSARIO/REDE COLETORA COM AUXILIO DE EQUIPA MENTO TOPOGRAFICO</v>
          </cell>
          <cell r="C1068" t="str">
            <v>M</v>
          </cell>
          <cell r="D1068">
            <v>1.33</v>
          </cell>
        </row>
        <row r="1069">
          <cell r="A1069">
            <v>85331</v>
          </cell>
          <cell r="B1069" t="str">
            <v>CORTE DE CAPOEIRA FINA A FOICE</v>
          </cell>
          <cell r="C1069" t="str">
            <v>M2</v>
          </cell>
          <cell r="D1069">
            <v>0.98</v>
          </cell>
        </row>
        <row r="1070">
          <cell r="A1070">
            <v>85332</v>
          </cell>
          <cell r="B1070" t="str">
            <v>RETIRADA DE APARELHOS DE ILUMINACAO C/ REAPROVEITAMENTO DE LAMPADAS</v>
          </cell>
          <cell r="C1070" t="str">
            <v>UN</v>
          </cell>
          <cell r="D1070">
            <v>3.98</v>
          </cell>
        </row>
        <row r="1071">
          <cell r="A1071">
            <v>85333</v>
          </cell>
          <cell r="B1071" t="str">
            <v>RETIRADA DE APARELHOS SANITARIOS</v>
          </cell>
          <cell r="C1071" t="str">
            <v>UN</v>
          </cell>
          <cell r="D1071">
            <v>14.33</v>
          </cell>
        </row>
        <row r="1072">
          <cell r="A1072">
            <v>85334</v>
          </cell>
          <cell r="B1072" t="str">
            <v>RETIRADA DE ESQUADRIAS METALICAS</v>
          </cell>
          <cell r="C1072" t="str">
            <v>M2</v>
          </cell>
          <cell r="D1072">
            <v>12.7</v>
          </cell>
        </row>
        <row r="1073">
          <cell r="A1073">
            <v>85335</v>
          </cell>
          <cell r="B1073" t="str">
            <v>RETIRADA DE MEIO FIO C/ EMPILHAMENTO E S/ REMOCAO</v>
          </cell>
          <cell r="C1073" t="str">
            <v>M</v>
          </cell>
          <cell r="D1073">
            <v>5.94</v>
          </cell>
        </row>
        <row r="1074">
          <cell r="A1074">
            <v>85336</v>
          </cell>
          <cell r="B1074" t="str">
            <v>RETIRADA DE TUBULACAO DE FERRO GALVANIZADO S/ ESCAVACAO OU RASGO EM AL VENARIA</v>
          </cell>
          <cell r="C1074" t="str">
            <v>M</v>
          </cell>
          <cell r="D1074">
            <v>3.98</v>
          </cell>
        </row>
        <row r="1075">
          <cell r="A1075">
            <v>85362</v>
          </cell>
          <cell r="B1075" t="str">
            <v>DEMOLICAO DE DIVISORIAS EM PLACAS DE MARMORITE OU DE CONCRETO</v>
          </cell>
          <cell r="C1075" t="str">
            <v>M2</v>
          </cell>
          <cell r="D1075">
            <v>10.16</v>
          </cell>
        </row>
        <row r="1076">
          <cell r="A1076">
            <v>85364</v>
          </cell>
          <cell r="B1076" t="str">
            <v>DEMOLICAO MANUAL DE ESTRUTURA DE CONCRETO ARMADO</v>
          </cell>
          <cell r="C1076" t="str">
            <v>M3</v>
          </cell>
          <cell r="D1076">
            <v>185.47</v>
          </cell>
        </row>
        <row r="1077">
          <cell r="A1077">
            <v>85365</v>
          </cell>
          <cell r="B1077" t="str">
            <v>DEMOLICAO MANUAL DE PAVIMENTACAO EM MACADAME BETUMINOSO</v>
          </cell>
          <cell r="C1077" t="str">
            <v>M3</v>
          </cell>
          <cell r="D1077">
            <v>47.02</v>
          </cell>
        </row>
        <row r="1078">
          <cell r="A1078">
            <v>85366</v>
          </cell>
          <cell r="B1078" t="str">
            <v>DEMOLICAO MANUAL DE PAVIMENTACAO EM CONCRETO ASFALTICO, ESPESSURA 5CM</v>
          </cell>
          <cell r="C1078" t="str">
            <v>M2</v>
          </cell>
          <cell r="D1078">
            <v>16.52</v>
          </cell>
        </row>
        <row r="1079">
          <cell r="A1079">
            <v>85367</v>
          </cell>
          <cell r="B1079" t="str">
            <v>DEMOLICAO DE PISO EM LADRILHO COM ARGAMASSA</v>
          </cell>
          <cell r="C1079" t="str">
            <v>M2</v>
          </cell>
          <cell r="D1079">
            <v>12.01</v>
          </cell>
        </row>
        <row r="1080">
          <cell r="A1080">
            <v>85369</v>
          </cell>
          <cell r="B1080" t="str">
            <v>REMOCAO DE FORRO DE MADEIRA (LAMBRI) C/ REAPROVEITAMENTO</v>
          </cell>
          <cell r="C1080" t="str">
            <v>M2</v>
          </cell>
          <cell r="D1080">
            <v>28.53</v>
          </cell>
        </row>
        <row r="1081">
          <cell r="A1081">
            <v>85370</v>
          </cell>
          <cell r="B1081" t="str">
            <v>DEMOLICAO MANUAL DE LAJE PREMOLDADA COM TRANSPORTE E CARGA EM CAMINHAO BASCULANTE</v>
          </cell>
          <cell r="C1081" t="str">
            <v>M3</v>
          </cell>
          <cell r="D1081">
            <v>195.09</v>
          </cell>
        </row>
        <row r="1082">
          <cell r="A1082">
            <v>85371</v>
          </cell>
          <cell r="B1082" t="str">
            <v>REMOCAO DE PISO EM CARPETE</v>
          </cell>
          <cell r="C1082" t="str">
            <v>M2</v>
          </cell>
          <cell r="D1082">
            <v>2.34</v>
          </cell>
        </row>
        <row r="1083">
          <cell r="A1083">
            <v>85372</v>
          </cell>
          <cell r="B1083" t="str">
            <v>DEMOLICAO DE FORRO DE GESSO</v>
          </cell>
          <cell r="C1083" t="str">
            <v>M2</v>
          </cell>
          <cell r="D1083">
            <v>1.9</v>
          </cell>
        </row>
        <row r="1084">
          <cell r="A1084">
            <v>85373</v>
          </cell>
          <cell r="B1084" t="str">
            <v>DEMOLICAO DE CAIBROS E RIPAS</v>
          </cell>
          <cell r="C1084" t="str">
            <v>M2</v>
          </cell>
          <cell r="D1084">
            <v>4.13</v>
          </cell>
        </row>
        <row r="1085">
          <cell r="A1085">
            <v>85374</v>
          </cell>
          <cell r="B1085" t="str">
            <v>REMOCAO DE DISPOSITIVOS PARA FUNCIONAMENTO DE APARELHOS SANITARIOS</v>
          </cell>
          <cell r="C1085" t="str">
            <v>UN</v>
          </cell>
          <cell r="D1085">
            <v>8.4700000000000006</v>
          </cell>
        </row>
        <row r="1086">
          <cell r="A1086">
            <v>85375</v>
          </cell>
          <cell r="B1086" t="str">
            <v>REMOCAO DE BLOKRET COM EMPILHAMENTO</v>
          </cell>
          <cell r="C1086" t="str">
            <v>M2</v>
          </cell>
          <cell r="D1086">
            <v>9.98</v>
          </cell>
        </row>
        <row r="1087">
          <cell r="A1087">
            <v>85376</v>
          </cell>
          <cell r="B1087" t="str">
            <v>DEMOLICAO DE PISO VINILICO</v>
          </cell>
          <cell r="C1087" t="str">
            <v>M2</v>
          </cell>
          <cell r="D1087">
            <v>4.28</v>
          </cell>
        </row>
        <row r="1088">
          <cell r="A1088">
            <v>85377</v>
          </cell>
          <cell r="B1088" t="str">
            <v>DESMONTAGEM E REMOCAO DE DIVISORIAS DE MARMORE OU GRANITO</v>
          </cell>
          <cell r="C1088" t="str">
            <v>M2</v>
          </cell>
          <cell r="D1088">
            <v>31.1</v>
          </cell>
        </row>
        <row r="1089">
          <cell r="A1089">
            <v>85378</v>
          </cell>
          <cell r="B1089" t="str">
            <v>DESMONTAGEM E REMOCAO DE PAINEIS DE DIVISORIAS DE MADEIRA</v>
          </cell>
          <cell r="C1089" t="str">
            <v>M2</v>
          </cell>
          <cell r="D1089">
            <v>29.52</v>
          </cell>
        </row>
        <row r="1090">
          <cell r="A1090">
            <v>85379</v>
          </cell>
          <cell r="B1090" t="str">
            <v>DEMOLICAO DE CERCA DE ARAME FARPADO E MOUROES DE CONCRETO S/ REMOCAO</v>
          </cell>
          <cell r="C1090" t="str">
            <v>M</v>
          </cell>
          <cell r="D1090">
            <v>1.9</v>
          </cell>
        </row>
        <row r="1091">
          <cell r="A1091">
            <v>85381</v>
          </cell>
          <cell r="B1091" t="str">
            <v>RETIRADA DE COBERTURA COM TELHA ARDOSIA, INCLUINDO ESTRUTURA DE MADEIR A</v>
          </cell>
          <cell r="C1091" t="str">
            <v>M2</v>
          </cell>
          <cell r="D1091">
            <v>49.19</v>
          </cell>
        </row>
        <row r="1092">
          <cell r="A1092">
            <v>85382</v>
          </cell>
          <cell r="B1092" t="str">
            <v>REMOCAO DE PROTECAO MECANICA DE IMPERMEABILIZACAO</v>
          </cell>
          <cell r="C1092" t="str">
            <v>M2</v>
          </cell>
          <cell r="D1092">
            <v>15.88</v>
          </cell>
        </row>
        <row r="1093">
          <cell r="A1093">
            <v>85383</v>
          </cell>
          <cell r="B1093" t="str">
            <v>REMOCAO DE CALHAS E CONDUTORES DE AGUAS PLUVIAIS</v>
          </cell>
          <cell r="C1093" t="str">
            <v>M</v>
          </cell>
          <cell r="D1093">
            <v>2.54</v>
          </cell>
        </row>
        <row r="1094">
          <cell r="A1094">
            <v>85384</v>
          </cell>
          <cell r="B1094" t="str">
            <v>REMOCAO MANUAL DE PASSEIO EM PEDRA PORTUGUESA</v>
          </cell>
          <cell r="C1094" t="str">
            <v>M2</v>
          </cell>
          <cell r="D1094">
            <v>6.99</v>
          </cell>
        </row>
        <row r="1095">
          <cell r="A1095">
            <v>85386</v>
          </cell>
          <cell r="B1095" t="str">
            <v>REMOCAO MANUAL DE PAVIMENTACAO DE LAJOES DE GRANITO EM PASSEIOS</v>
          </cell>
          <cell r="C1095" t="str">
            <v>M2</v>
          </cell>
          <cell r="D1095">
            <v>15.25</v>
          </cell>
        </row>
        <row r="1096">
          <cell r="A1096">
            <v>85387</v>
          </cell>
          <cell r="B1096" t="str">
            <v>REMOCAO MANUAL DE ENTULHO</v>
          </cell>
          <cell r="C1096" t="str">
            <v>M3</v>
          </cell>
          <cell r="D1096">
            <v>45.75</v>
          </cell>
        </row>
        <row r="1097">
          <cell r="A1097">
            <v>85389</v>
          </cell>
          <cell r="B1097" t="str">
            <v>REMOCAO TUBULACAO FF C/ DN 400 A 600MM EXCLUINDO ESCAVACAO/REATERRO</v>
          </cell>
          <cell r="C1097" t="str">
            <v>M</v>
          </cell>
          <cell r="D1097">
            <v>61.63</v>
          </cell>
        </row>
        <row r="1098">
          <cell r="A1098">
            <v>85390</v>
          </cell>
          <cell r="B1098" t="str">
            <v>REMOCAO TUBULACAO FF C/ DN 50 A 300MM EXCLUINDO ESCAVACAO/REATERRO</v>
          </cell>
          <cell r="C1098" t="str">
            <v>M</v>
          </cell>
          <cell r="D1098">
            <v>30.67</v>
          </cell>
        </row>
        <row r="1099">
          <cell r="A1099">
            <v>85392</v>
          </cell>
          <cell r="B1099" t="str">
            <v>REMOCAO TUBULACAO FF C/ DN 700 A 1200MM EXCLUINDO ESCAVACAO/REATERRO</v>
          </cell>
          <cell r="C1099" t="str">
            <v>M</v>
          </cell>
          <cell r="D1099">
            <v>150.51</v>
          </cell>
        </row>
        <row r="1100">
          <cell r="A1100">
            <v>85397</v>
          </cell>
          <cell r="B1100" t="str">
            <v>RETIRADA DE AZULEJO COLADO</v>
          </cell>
          <cell r="C1100" t="str">
            <v>M2</v>
          </cell>
          <cell r="D1100">
            <v>17.12</v>
          </cell>
        </row>
        <row r="1101">
          <cell r="A1101">
            <v>85406</v>
          </cell>
          <cell r="B1101" t="str">
            <v>REMOCAO DE AZULEJO E SUBSTRATO DE ADERENCIA EM ARGAMASSA</v>
          </cell>
          <cell r="C1101" t="str">
            <v>M2</v>
          </cell>
          <cell r="D1101">
            <v>35.659999999999997</v>
          </cell>
        </row>
        <row r="1102">
          <cell r="A1102">
            <v>85407</v>
          </cell>
          <cell r="B1102" t="str">
            <v>REMOCAO DE FIACAO ELETRICA</v>
          </cell>
          <cell r="C1102" t="str">
            <v>M</v>
          </cell>
          <cell r="D1102">
            <v>7.31</v>
          </cell>
        </row>
        <row r="1103">
          <cell r="A1103">
            <v>85408</v>
          </cell>
          <cell r="B1103" t="str">
            <v>REMOCAO DE PEITORIL EM MARMORE OU GRANITO</v>
          </cell>
          <cell r="C1103" t="str">
            <v>M2</v>
          </cell>
          <cell r="D1103">
            <v>25.68</v>
          </cell>
        </row>
        <row r="1104">
          <cell r="A1104">
            <v>85409</v>
          </cell>
          <cell r="B1104" t="str">
            <v>REMOCAO DE PISO EM PLACAS DE BORRACHA COLADA</v>
          </cell>
          <cell r="C1104" t="str">
            <v>M2</v>
          </cell>
          <cell r="D1104">
            <v>5.22</v>
          </cell>
        </row>
        <row r="1105">
          <cell r="A1105">
            <v>85410</v>
          </cell>
          <cell r="B1105" t="str">
            <v>REMOCAO DE RALO SECO OU SIFONADO</v>
          </cell>
          <cell r="C1105" t="str">
            <v>UN</v>
          </cell>
          <cell r="D1105">
            <v>11.61</v>
          </cell>
        </row>
        <row r="1106">
          <cell r="A1106">
            <v>85411</v>
          </cell>
          <cell r="B1106" t="str">
            <v>REMOCAO DE RODAPE CERAMICO</v>
          </cell>
          <cell r="C1106" t="str">
            <v>M</v>
          </cell>
          <cell r="D1106">
            <v>2.67</v>
          </cell>
        </row>
        <row r="1107">
          <cell r="A1107">
            <v>85412</v>
          </cell>
          <cell r="B1107" t="str">
            <v>REMOCAO DE RODAPE DE MARMORE OU GRANITO</v>
          </cell>
          <cell r="C1107" t="str">
            <v>M</v>
          </cell>
          <cell r="D1107">
            <v>3.85</v>
          </cell>
        </row>
        <row r="1108">
          <cell r="A1108">
            <v>85413</v>
          </cell>
          <cell r="B1108" t="str">
            <v>REMOCAO DE RODAPE VINILICO OU DE BORRACHA COLADA</v>
          </cell>
          <cell r="C1108" t="str">
            <v>M</v>
          </cell>
          <cell r="D1108">
            <v>2.04</v>
          </cell>
        </row>
        <row r="1109">
          <cell r="A1109">
            <v>85414</v>
          </cell>
          <cell r="B1109" t="str">
            <v>REMOCAO DE RUFO OU CALHA METALICA</v>
          </cell>
          <cell r="C1109" t="str">
            <v>M</v>
          </cell>
          <cell r="D1109">
            <v>5.35</v>
          </cell>
        </row>
        <row r="1110">
          <cell r="A1110">
            <v>85415</v>
          </cell>
          <cell r="B1110" t="str">
            <v>REMOCAO DE DISPOSITIVOS PARA FUNCIONAMENTO DE PIA DE COZINHA</v>
          </cell>
          <cell r="C1110" t="str">
            <v>UN</v>
          </cell>
          <cell r="D1110">
            <v>7.26</v>
          </cell>
        </row>
        <row r="1111">
          <cell r="A1111">
            <v>85416</v>
          </cell>
          <cell r="B1111" t="str">
            <v>REMOCAO DE TOMADAS OU INTERRUPTORES ELETRICOS</v>
          </cell>
          <cell r="C1111" t="str">
            <v>UN</v>
          </cell>
          <cell r="D1111">
            <v>10.029999999999999</v>
          </cell>
        </row>
        <row r="1112">
          <cell r="A1112">
            <v>85417</v>
          </cell>
          <cell r="B1112" t="str">
            <v>RETIRADA DE TUBULACAO HIDROSSANITARIA APARENTE COM CONEXOES, Ø 1/2" A 2"</v>
          </cell>
          <cell r="C1112" t="str">
            <v>M</v>
          </cell>
          <cell r="D1112">
            <v>2.92</v>
          </cell>
        </row>
        <row r="1113">
          <cell r="A1113">
            <v>85418</v>
          </cell>
          <cell r="B1113" t="str">
            <v>RETIRADA DE TUBULACAO HIDROSSANITARIA EMBUTIDA COM CONEXOES Ø 1/2" A 2 "</v>
          </cell>
          <cell r="C1113" t="str">
            <v>M</v>
          </cell>
          <cell r="D1113">
            <v>5.8</v>
          </cell>
        </row>
        <row r="1114">
          <cell r="A1114">
            <v>85419</v>
          </cell>
          <cell r="B1114" t="str">
            <v>RETIRADA DE TUBULACAO HIDROSSANITARIA APARENTE COM CONEXOES, Ø 2 1/2" A 4"</v>
          </cell>
          <cell r="C1114" t="str">
            <v>M</v>
          </cell>
          <cell r="D1114">
            <v>3.63</v>
          </cell>
        </row>
        <row r="1115">
          <cell r="A1115">
            <v>85420</v>
          </cell>
          <cell r="B1115" t="str">
            <v>RETIRADA DE TUBULACAO HIDROSSANITARIA EMBUTIDA COM CONEXOES, Ø 2 1/2" A 4"</v>
          </cell>
          <cell r="C1115" t="str">
            <v>M</v>
          </cell>
          <cell r="D1115">
            <v>8.7100000000000009</v>
          </cell>
        </row>
        <row r="1116">
          <cell r="A1116">
            <v>85421</v>
          </cell>
          <cell r="B1116" t="str">
            <v>REMOCAO DE VIDRO COMUM</v>
          </cell>
          <cell r="C1116" t="str">
            <v>M2</v>
          </cell>
          <cell r="D1116">
            <v>9.56</v>
          </cell>
        </row>
        <row r="1117">
          <cell r="A1117">
            <v>85422</v>
          </cell>
          <cell r="B1117" t="str">
            <v>PREPARO MANUAL DE TERRENO S/ RASPAGEM SUPERFICIAL</v>
          </cell>
          <cell r="C1117" t="str">
            <v>M2</v>
          </cell>
          <cell r="D1117">
            <v>5.08</v>
          </cell>
        </row>
        <row r="1118">
          <cell r="A1118">
            <v>85423</v>
          </cell>
          <cell r="B1118" t="str">
            <v>ISOLAMENTO DE OBRA COM TELA PLASTICA COM MALHA DE 5MM</v>
          </cell>
          <cell r="C1118" t="str">
            <v>M2</v>
          </cell>
          <cell r="D1118">
            <v>5.74</v>
          </cell>
        </row>
        <row r="1119">
          <cell r="A1119">
            <v>85424</v>
          </cell>
          <cell r="B1119" t="str">
            <v>ISOLAMENTO DE OBRA COM TELA PLASTICA COM MALHA DE 5MM E ESTRUTURA DE M ADEIRA PONTALETEADA</v>
          </cell>
          <cell r="C1119" t="str">
            <v>M2</v>
          </cell>
          <cell r="D1119">
            <v>16.309999999999999</v>
          </cell>
        </row>
        <row r="1120">
          <cell r="A1120">
            <v>85662</v>
          </cell>
          <cell r="B1120" t="str">
            <v>ARMACAO EM TELA DE ACO SOLDADA NERVURADA Q-92, ACO CA-60, 4,2MM, MALHA 15X15CM</v>
          </cell>
          <cell r="C1120" t="str">
            <v>M2</v>
          </cell>
          <cell r="D1120">
            <v>9.8000000000000007</v>
          </cell>
        </row>
        <row r="1121">
          <cell r="A1121">
            <v>86872</v>
          </cell>
          <cell r="B1121" t="str">
            <v>TANQUE DE LOUÇA BRANCA COM COLUNA, 30L OU EQUIVALENTE - FORNECIMENTO E INSTALAÇÃO. AF_12/2013</v>
          </cell>
          <cell r="C1121" t="str">
            <v>UN</v>
          </cell>
          <cell r="D1121">
            <v>559.55999999999995</v>
          </cell>
        </row>
        <row r="1122">
          <cell r="A1122">
            <v>86874</v>
          </cell>
          <cell r="B1122" t="str">
            <v>TANQUE DE LOUÇA BRANCA SUSPENSO, 18L OU EQUIVALENTE - FORNECIMENTO E I NSTALAÇÃO. AF_12/2013</v>
          </cell>
          <cell r="C1122" t="str">
            <v>UN</v>
          </cell>
          <cell r="D1122">
            <v>341.47</v>
          </cell>
        </row>
        <row r="1123">
          <cell r="A1123">
            <v>86875</v>
          </cell>
          <cell r="B1123" t="str">
            <v>TANQUE DE MÁRMORE SINTÉTICO COM COLUNA, 22L OU EQUIVALENTE  FORNECIME NTO E INSTALAÇÃO. AF_12/2013</v>
          </cell>
          <cell r="C1123" t="str">
            <v>UN</v>
          </cell>
          <cell r="D1123">
            <v>214.63</v>
          </cell>
        </row>
        <row r="1124">
          <cell r="A1124">
            <v>86876</v>
          </cell>
          <cell r="B1124" t="str">
            <v>TANQUE DE MÁRMORE SINTÉTICO SUSPENSO, 22L OU EQUIVALENTE - FORNECIMENT O E INSTALAÇÃO. AF_12/2013</v>
          </cell>
          <cell r="C1124" t="str">
            <v>UN</v>
          </cell>
          <cell r="D1124">
            <v>119.8</v>
          </cell>
        </row>
        <row r="1125">
          <cell r="A1125">
            <v>86877</v>
          </cell>
          <cell r="B1125" t="str">
            <v>VÁLVULA EM METAL CROMADO 1.1/2" X 1.1/2" PARA TANQUE OU LAVATÓRIO, COM OU SEM LADRÃO - FORNECIMENTO E INSTALAÇÃO. AF_12/2013</v>
          </cell>
          <cell r="C1125" t="str">
            <v>UN</v>
          </cell>
          <cell r="D1125">
            <v>20.14</v>
          </cell>
        </row>
        <row r="1126">
          <cell r="A1126">
            <v>86878</v>
          </cell>
          <cell r="B1126" t="str">
            <v>VÁLVULA EM METAL CROMADO TIPO AMERICANA 3.1/2" X 1.1/2" PARA PIA - FOR NECIMENTO E INSTALAÇÃO. AF_12/2013</v>
          </cell>
          <cell r="C1126" t="str">
            <v>UN</v>
          </cell>
          <cell r="D1126">
            <v>45.47</v>
          </cell>
        </row>
        <row r="1127">
          <cell r="A1127">
            <v>86879</v>
          </cell>
          <cell r="B1127" t="str">
            <v>VÁLVULA EM PLÁSTICO 1" PARA PIA, TANQUE OU LAVATÓRIO, COM OU SEM LADRÃ O - FORNECIMENTO E INSTALAÇÃO. AF_12/2013</v>
          </cell>
          <cell r="C1127" t="str">
            <v>UN</v>
          </cell>
          <cell r="D1127">
            <v>4.87</v>
          </cell>
        </row>
        <row r="1128">
          <cell r="A1128">
            <v>86880</v>
          </cell>
          <cell r="B1128" t="str">
            <v>VÁLVULA EM PLÁSTICO CROMADO TIPO AMERICANA 3.1/2" X 1.1/2" SEM ADAPTAD OR PARA PIA - FORNECIMENTO E INSTALAÇÃO. AF_12/2013</v>
          </cell>
          <cell r="C1128" t="str">
            <v>UN</v>
          </cell>
          <cell r="D1128">
            <v>14.03</v>
          </cell>
        </row>
        <row r="1129">
          <cell r="A1129">
            <v>86881</v>
          </cell>
          <cell r="B1129" t="str">
            <v>SIFÃO DO TIPO GARRAFA EM METAL CROMADO 1 X 1.1/2" - FORNECIMENTO E INS TALAÇÃO. AF_12/2013</v>
          </cell>
          <cell r="C1129" t="str">
            <v>UN</v>
          </cell>
          <cell r="D1129">
            <v>128.59</v>
          </cell>
        </row>
        <row r="1130">
          <cell r="A1130">
            <v>86882</v>
          </cell>
          <cell r="B1130" t="str">
            <v>SIFÃO DO TIPO GARRAFA/COPO EM PVC 1.1/4 X 1.1/2" - FORNECIMENTO E INS TALAÇÃO. AF_12/2013</v>
          </cell>
          <cell r="C1130" t="str">
            <v>UN</v>
          </cell>
          <cell r="D1130">
            <v>14.49</v>
          </cell>
        </row>
        <row r="1131">
          <cell r="A1131">
            <v>86883</v>
          </cell>
          <cell r="B1131" t="str">
            <v>SIFÃO DO TIPO FLEXÍVEL EM PVC 1 X 1.1/2 - FORNECIMENTO E INSTALAÇÃO. AF_12/2013</v>
          </cell>
          <cell r="C1131" t="str">
            <v>UN</v>
          </cell>
          <cell r="D1131">
            <v>8.27</v>
          </cell>
        </row>
        <row r="1132">
          <cell r="A1132">
            <v>86884</v>
          </cell>
          <cell r="B1132" t="str">
            <v>ENGATE FLEXÍVEL EM PLÁSTICO BRANCO, 1/2" X 30CM - FORNECIMENTO E INSTA LAÇÃO. AF_12/2013</v>
          </cell>
          <cell r="C1132" t="str">
            <v>UN</v>
          </cell>
          <cell r="D1132">
            <v>5.99</v>
          </cell>
        </row>
        <row r="1133">
          <cell r="A1133">
            <v>86885</v>
          </cell>
          <cell r="B1133" t="str">
            <v>ENGATE FLEXÍVEL EM PLÁSTICO BRANCO, 1/2" X 40CM - FORNECIMENTO E INSTA LAÇÃO. AF_12/2013</v>
          </cell>
          <cell r="C1133" t="str">
            <v>UN</v>
          </cell>
          <cell r="D1133">
            <v>5.88</v>
          </cell>
        </row>
        <row r="1134">
          <cell r="A1134">
            <v>86886</v>
          </cell>
          <cell r="B1134" t="str">
            <v>ENGATE FLEXÍVEL EM INOX, 1/2 X 30CM - FORNECIMENTO E INSTALAÇÃO. AF_1 2/2013</v>
          </cell>
          <cell r="C1134" t="str">
            <v>UN</v>
          </cell>
          <cell r="D1134">
            <v>31.28</v>
          </cell>
        </row>
        <row r="1135">
          <cell r="A1135">
            <v>86887</v>
          </cell>
          <cell r="B1135" t="str">
            <v>ENGATE FLEXÍVEL EM INOX, 1/2 X 40CM - FORNECIMENTO E INSTALAÇÃO. AF_1 2/2013</v>
          </cell>
          <cell r="C1135" t="str">
            <v>UN</v>
          </cell>
          <cell r="D1135">
            <v>33.950000000000003</v>
          </cell>
        </row>
        <row r="1136">
          <cell r="A1136">
            <v>86888</v>
          </cell>
          <cell r="B1136" t="str">
            <v>VASO SANITÁRIO SIFONADO COM CAIXA ACOPLADA LOUÇA BRANCA - PADRÃO MÉDIO - FORNECIMENTO E INSTALAÇÃO. AF_12/2013</v>
          </cell>
          <cell r="C1136" t="str">
            <v>UN</v>
          </cell>
          <cell r="D1136">
            <v>353.48</v>
          </cell>
        </row>
        <row r="1137">
          <cell r="A1137">
            <v>86889</v>
          </cell>
          <cell r="B1137" t="str">
            <v>BANCADA DE GRANITO CINZA POLIDO PARA PIA DE COZINHA 1,50 X 0,60 M - FO RNECIMENTO E INSTALAÇÃO. AF_12/2013</v>
          </cell>
          <cell r="C1137" t="str">
            <v>UN</v>
          </cell>
          <cell r="D1137">
            <v>285.77999999999997</v>
          </cell>
        </row>
        <row r="1138">
          <cell r="A1138">
            <v>86893</v>
          </cell>
          <cell r="B1138" t="str">
            <v>BANCADA DE MÁRMORE BRANCO POLIDO PARA PIA DE COZINHA 1,50 X 0,60 M - F ORNECIMENTO E INSTALAÇÃO. AF_12/2013</v>
          </cell>
          <cell r="C1138" t="str">
            <v>UN</v>
          </cell>
          <cell r="D1138">
            <v>254.39</v>
          </cell>
        </row>
        <row r="1139">
          <cell r="A1139">
            <v>86894</v>
          </cell>
          <cell r="B1139" t="str">
            <v>BANCADA DE MÁRMORE SINTÉTICO 120 X 60CM, COM CUBA INTEGRADA - FORNECIM ENTO E INSTALAÇÃO. AF_12/2013</v>
          </cell>
          <cell r="C1139" t="str">
            <v>UN</v>
          </cell>
          <cell r="D1139">
            <v>189.9</v>
          </cell>
        </row>
        <row r="1140">
          <cell r="A1140">
            <v>86895</v>
          </cell>
          <cell r="B1140" t="str">
            <v>BANCADA DE GRANITO CINZA POLIDO PARA LAVATÓRIO 0,50 X 0,60 M - FORNECI MENTO E INSTALAÇÃO. AF_12/2013</v>
          </cell>
          <cell r="C1140" t="str">
            <v>UN</v>
          </cell>
          <cell r="D1140">
            <v>162.03</v>
          </cell>
        </row>
        <row r="1141">
          <cell r="A1141">
            <v>86899</v>
          </cell>
          <cell r="B1141" t="str">
            <v>BANCADA DE MÁRMORE BRANCO POLIDO PARA LAVATÓRIO 0,50 X 0,60 M - FORNEC IMENTO E INSTALAÇÃO. AF_12/2013</v>
          </cell>
          <cell r="C1141" t="str">
            <v>UN</v>
          </cell>
          <cell r="D1141">
            <v>150.25</v>
          </cell>
        </row>
        <row r="1142">
          <cell r="A1142">
            <v>86900</v>
          </cell>
          <cell r="B1142" t="str">
            <v>CUBA DE EMBUTIR DE AÇO INOXIDÁVEL MÉDIA - FORNECIMENTO E INSTALAÇÃO. A F_12/2013</v>
          </cell>
          <cell r="C1142" t="str">
            <v>UN</v>
          </cell>
          <cell r="D1142">
            <v>125.31</v>
          </cell>
        </row>
        <row r="1143">
          <cell r="A1143">
            <v>86901</v>
          </cell>
          <cell r="B1143" t="str">
            <v>CUBA DE EMBUTIR OVAL EM LOUÇA BRANCA, 35 X 50CM OU EQUIVALENTE - FORNE CIMENTO E INSTALAÇÃO. AF_12/2013</v>
          </cell>
          <cell r="C1143" t="str">
            <v>UN</v>
          </cell>
          <cell r="D1143">
            <v>98.56</v>
          </cell>
        </row>
        <row r="1144">
          <cell r="A1144">
            <v>86902</v>
          </cell>
          <cell r="B1144" t="str">
            <v>LAVATÓRIO LOUÇA BRANCA COM COLUNA, *44 X 35,5* CM, PADRÃO POPULAR - FO RNECIMENTO E INSTALAÇÃO. AF_12/2013</v>
          </cell>
          <cell r="C1144" t="str">
            <v>UN</v>
          </cell>
          <cell r="D1144">
            <v>155.08000000000001</v>
          </cell>
        </row>
        <row r="1145">
          <cell r="A1145">
            <v>86903</v>
          </cell>
          <cell r="B1145" t="str">
            <v>LAVATÓRIO LOUÇA BRANCA COM COLUNA, 45 X 55CM OU EQUIVALENTE, PADRÃO MÉ DIO - FORNECIMENTO E INSTALAÇÃO. AF_12/2013</v>
          </cell>
          <cell r="C1145" t="str">
            <v>UN</v>
          </cell>
          <cell r="D1145">
            <v>219.82</v>
          </cell>
        </row>
        <row r="1146">
          <cell r="A1146">
            <v>86904</v>
          </cell>
          <cell r="B1146" t="str">
            <v>LAVATÓRIO LOUÇA BRANCA SUSPENSO, 29,5 X 39CM OU EQUIVALENTE, PADRÃO PO PULAR - FORNECIMENTO E INSTALAÇÃO. AF_12/2013</v>
          </cell>
          <cell r="C1146" t="str">
            <v>UN</v>
          </cell>
          <cell r="D1146">
            <v>89.96</v>
          </cell>
        </row>
        <row r="1147">
          <cell r="A1147">
            <v>86905</v>
          </cell>
          <cell r="B1147" t="str">
            <v>APARELHO MISTURADOR DE MESA PARA LAVATÓRIO, PADRÃO MÉDIO - FORNECIMENT O E INSTALAÇÃO. AF_12/2013</v>
          </cell>
          <cell r="C1147" t="str">
            <v>UN</v>
          </cell>
          <cell r="D1147">
            <v>166.6</v>
          </cell>
        </row>
        <row r="1148">
          <cell r="A1148">
            <v>86906</v>
          </cell>
          <cell r="B1148" t="str">
            <v>TORNEIRA CROMADA DE MESA, 1/2" OU 3/4", PARA LAVATÓRIO, PADRÃO POPULAR - FORNECIMENTO E INSTALAÇÃO. AF_12/2013</v>
          </cell>
          <cell r="C1148" t="str">
            <v>UN</v>
          </cell>
          <cell r="D1148">
            <v>38.96</v>
          </cell>
        </row>
        <row r="1149">
          <cell r="A1149">
            <v>86908</v>
          </cell>
          <cell r="B1149" t="str">
            <v>APARELHO MISTURADOR DE MESA PARA PIA DE COZINHA, PADRÃO MÉDIO - FORNEC IMENTO E INSTALAÇÃO. AF_12/2013</v>
          </cell>
          <cell r="C1149" t="str">
            <v>UN</v>
          </cell>
          <cell r="D1149">
            <v>199.69</v>
          </cell>
        </row>
        <row r="1150">
          <cell r="A1150">
            <v>86909</v>
          </cell>
          <cell r="B1150" t="str">
            <v>TORNEIRA CROMADA TUBO MÓVEL, DE MESA, 1/2" OU 3/4", PARA PIA DE COZINH A, PADRÃO ALTO - FORNECIMENTO E INSTALAÇÃO. AF_12/2013</v>
          </cell>
          <cell r="C1150" t="str">
            <v>UN</v>
          </cell>
          <cell r="D1150">
            <v>77.84</v>
          </cell>
        </row>
        <row r="1151">
          <cell r="A1151">
            <v>86910</v>
          </cell>
          <cell r="B1151" t="str">
            <v>TORNEIRA CROMADA TUBO MÓVEL, DE PAREDE, 1/2" OU 3/4", PARA PIA DE COZI NHA, PADRÃO MÉDIO - FORNECIMENTO E INSTALAÇÃO. AF_12/2013</v>
          </cell>
          <cell r="C1151" t="str">
            <v>UN</v>
          </cell>
          <cell r="D1151">
            <v>74.47</v>
          </cell>
        </row>
        <row r="1152">
          <cell r="A1152">
            <v>86911</v>
          </cell>
          <cell r="B1152" t="str">
            <v>TORNEIRA CROMADA LONGA, DE PAREDE, 1/2" OU 3/4", PARA PIA DE COZINHA, PADRÃO POPULAR - FORNECIMENTO E INSTALAÇÃO. AF_12/2013</v>
          </cell>
          <cell r="C1152" t="str">
            <v>UN</v>
          </cell>
          <cell r="D1152">
            <v>33.07</v>
          </cell>
        </row>
        <row r="1153">
          <cell r="A1153">
            <v>86912</v>
          </cell>
          <cell r="B1153" t="str">
            <v>TORNEIRA CROMADA LONGA, DE PAREDE, 1/2" OU 3/4", PARA PIA DE COZINHA, PADRÃO MÉDIO - FORNECIMENTO E INSTALAÇÃO. AF_12/2013</v>
          </cell>
          <cell r="C1153" t="str">
            <v>UN</v>
          </cell>
          <cell r="D1153">
            <v>33.07</v>
          </cell>
        </row>
        <row r="1154">
          <cell r="A1154">
            <v>86913</v>
          </cell>
          <cell r="B1154" t="str">
            <v>TORNEIRA CROMADA 1/2" OU 3/4" PARA TANQUE, PADRÃO POPULAR - FORNECIMEN TO E INSTALAÇÃO. AF_12/2013</v>
          </cell>
          <cell r="C1154" t="str">
            <v>UN</v>
          </cell>
          <cell r="D1154">
            <v>14.79</v>
          </cell>
        </row>
        <row r="1155">
          <cell r="A1155">
            <v>86914</v>
          </cell>
          <cell r="B1155" t="str">
            <v>TORNEIRA CROMADA 1/2" OU 3/4" PARA TANQUE, PADRÃO MÉDIO - FORNECIMENTO E INSTALAÇÃO. AF_12/2013</v>
          </cell>
          <cell r="C1155" t="str">
            <v>UN</v>
          </cell>
          <cell r="D1155">
            <v>30.07</v>
          </cell>
        </row>
        <row r="1156">
          <cell r="A1156">
            <v>86915</v>
          </cell>
          <cell r="B1156" t="str">
            <v>TORNEIRA CROMADA DE MESA, 1/2" OU 3/4", PARA LAVATÓRIO, PADRÃO MÉDIO - FORNECIMENTO E INSTALAÇÃO. AF_12/2013</v>
          </cell>
          <cell r="C1156" t="str">
            <v>UN</v>
          </cell>
          <cell r="D1156">
            <v>65.55</v>
          </cell>
        </row>
        <row r="1157">
          <cell r="A1157">
            <v>86916</v>
          </cell>
          <cell r="B1157" t="str">
            <v>TORNEIRA PLÁSTICA 3/4" PARA TANQUE - FORNECIMENTO E INSTALAÇÃO. AF_12/ 2013</v>
          </cell>
          <cell r="C1157" t="str">
            <v>UN</v>
          </cell>
          <cell r="D1157">
            <v>15.51</v>
          </cell>
        </row>
        <row r="1158">
          <cell r="A1158">
            <v>86919</v>
          </cell>
          <cell r="B1158" t="str">
            <v>TANQUE DE LOUÇA BRANCA COM COLUNA, 30L OU EQUIVALENTE, INCLUSO SIFÃO F LEXÍVEL EM PVC, VÁLVULA METÁLICA E TORNEIRA DE METAL CROMADO PADRÃO MÉ DIO - FORNECIMENTO E INSTALAÇÃO. AF_12/2013</v>
          </cell>
          <cell r="C1158" t="str">
            <v>UN</v>
          </cell>
          <cell r="D1158">
            <v>618.05999999999995</v>
          </cell>
        </row>
        <row r="1159">
          <cell r="A1159">
            <v>86920</v>
          </cell>
          <cell r="B1159" t="str">
            <v>TANQUE DE LOUÇA BRANCA COM COLUNA, 30L OU EQUIVALENTE, INCLUSO SIFÃO F LEXÍVEL EM PVC, VÁLVULA PLÁSTICA E TORNEIRA DE METAL CROMADO PADRÃO PO PULAR - FORNECIMENTO E INSTALAÇÃO. AF_12/2013_P</v>
          </cell>
          <cell r="C1159" t="str">
            <v>UN</v>
          </cell>
          <cell r="D1159">
            <v>587.51</v>
          </cell>
        </row>
        <row r="1160">
          <cell r="A1160">
            <v>86921</v>
          </cell>
          <cell r="B1160" t="str">
            <v>TANQUE DE LOUÇA BRANCA COM COLUNA, 30L OU EQUIVALENTE, INCLUSO SIFÃO F LEXÍVEL EM PVC, VÁLVULA PLÁSTICA E TORNEIRA DE PLÁSTICO - FORNECIMENTO E INSTALAÇÃO. AF_12/2013</v>
          </cell>
          <cell r="C1160" t="str">
            <v>UN</v>
          </cell>
          <cell r="D1160">
            <v>588.22</v>
          </cell>
        </row>
        <row r="1161">
          <cell r="A1161">
            <v>86922</v>
          </cell>
          <cell r="B1161" t="str">
            <v>TANQUE DE LOUÇA BRANCA SUSPENSO, 18L OU EQUIVALENTE, INCLUSO SIFÃO TIP O GARRAFA EM METAL CROMADO, VÁLVULA METÁLICA E TORNEIRA DE METAL CROMA DO PADRÃO MÉDIO - FORNECIMENTO E INSTALAÇÃO. AF_12/2013</v>
          </cell>
          <cell r="C1161" t="str">
            <v>UN</v>
          </cell>
          <cell r="D1161">
            <v>520.29</v>
          </cell>
        </row>
        <row r="1162">
          <cell r="A1162">
            <v>86923</v>
          </cell>
          <cell r="B1162" t="str">
            <v>TANQUE DE LOUÇA BRANCA SUSPENSO, 18L OU EQUIVALENTE, INCLUSO SIFÃO TIP O GARRAFA EM PVC, VÁLVULA PLÁSTICA E TORNEIRA DE METAL CROMADO PADRÃO POPULAR - FORNECIMENTO E INSTALAÇÃO. AF_12/2013</v>
          </cell>
          <cell r="C1162" t="str">
            <v>UN</v>
          </cell>
          <cell r="D1162">
            <v>375.64</v>
          </cell>
        </row>
        <row r="1163">
          <cell r="A1163">
            <v>86924</v>
          </cell>
          <cell r="B1163" t="str">
            <v>TANQUE DE LOUÇA BRANCA SUSPENSO, 18L OU EQUIVALENTE, INCLUSO SIFÃO TIP O GARRAFA EM PVC, VÁLVULA PLÁSTICA E TORNEIRA DE PLÁSTICO - FORNECIMEN TO E INSTALAÇÃO. AF_12/2013</v>
          </cell>
          <cell r="C1163" t="str">
            <v>UN</v>
          </cell>
          <cell r="D1163">
            <v>376.36</v>
          </cell>
        </row>
        <row r="1164">
          <cell r="A1164">
            <v>86925</v>
          </cell>
          <cell r="B1164" t="str">
            <v>TANQUE DE MÁRMORE SINTÉTICO COM COLUNA, 22L OU EQUIVALENTE, INCLUSO SI FÃO FLEXÍVEL EM PVC, VÁLVULA PLÁSTICA E TORNEIRA DE METAL CROMADO PADR ÃO POPULAR - FORNECIMENTO E INSTALAÇÃO. AF_12/2013</v>
          </cell>
          <cell r="C1164" t="str">
            <v>UN</v>
          </cell>
          <cell r="D1164">
            <v>242.57</v>
          </cell>
        </row>
        <row r="1165">
          <cell r="A1165">
            <v>86926</v>
          </cell>
          <cell r="B1165" t="str">
            <v>TANQUE DE MÁRMORE SINTÉTICO COM COLUNA, 22L OU EQUIVALENTE, INCLUSO SI FÃO FLEXÍVEL EM PVC, VÁLVULA PLÁSTICA E TORNEIRA DE PLÁSTICO - FORNECI MENTO E INSTALAÇÃO. AF_12/2013</v>
          </cell>
          <cell r="C1165" t="str">
            <v>UN</v>
          </cell>
          <cell r="D1165">
            <v>243.29</v>
          </cell>
        </row>
        <row r="1166">
          <cell r="A1166">
            <v>86927</v>
          </cell>
          <cell r="B1166" t="str">
            <v>TANQUE DE MÁRMORE SINTÉTICO SUSPENSO, 22L OU EQUIVALENTE, INCLUSO SIFÃ O TIPO GARRAFA EM PVC, VÁLVULA PLÁSTICA E TORNEIRA DE METAL CROMADO PA DRÃO POPULAR - FORNECIMENTO E INSTALAÇÃO. AF_12/2013</v>
          </cell>
          <cell r="C1166" t="str">
            <v>UN</v>
          </cell>
          <cell r="D1166">
            <v>153.97</v>
          </cell>
        </row>
        <row r="1167">
          <cell r="A1167">
            <v>86928</v>
          </cell>
          <cell r="B1167" t="str">
            <v>TANQUE DE MÁRMORE SINTÉTICO SUSPENSO, 22L OU EQUIVALENTE, INCLUSO SIFÃ O TIPO GARRAFA EM PVC, VÁLVULA PLÁSTICA E TORNEIRA DE PLÁSTICO - FORNE CIMENTO E INSTALAÇÃO. AF_12/2013</v>
          </cell>
          <cell r="C1167" t="str">
            <v>UN</v>
          </cell>
          <cell r="D1167">
            <v>154.69</v>
          </cell>
        </row>
        <row r="1168">
          <cell r="A1168">
            <v>86929</v>
          </cell>
          <cell r="B1168" t="str">
            <v>TANQUE DE MÁRMORE SINTÉTICO SUSPENSO, 22L OU EQUIVALENTE, INCLUSO SIFÃ O FLEXÍVEL EM PVC, VÁLVULA PLÁSTICA E TORNEIRA DE METAL CROMADO PADRÃO POPULAR - FORNECIMENTO E INSTALAÇÃO. AF_12/2013</v>
          </cell>
          <cell r="C1168" t="str">
            <v>UN</v>
          </cell>
          <cell r="D1168">
            <v>147.74</v>
          </cell>
        </row>
        <row r="1169">
          <cell r="A1169">
            <v>86930</v>
          </cell>
          <cell r="B1169" t="str">
            <v>TANQUE DE MÁRMORE SINTÉTICO SUSPENSO, 22L OU EQUIVALENTE, INCLUSO SIFÃ O FLEXÍVEL EM PVC, VÁLVULA PLÁSTICA E TORNEIRA DE PLÁSTICO - FORNECIME NTO E INSTALAÇÃO. AF_12/2013</v>
          </cell>
          <cell r="C1169" t="str">
            <v>UN</v>
          </cell>
          <cell r="D1169">
            <v>148.46</v>
          </cell>
        </row>
        <row r="1170">
          <cell r="A1170">
            <v>86931</v>
          </cell>
          <cell r="B1170" t="str">
            <v>VASO SANITÁRIO SIFONADO COM CAIXA ACOPLADA LOUÇA BRANCA - PADRÃO MÉDIO , INCLUSO ENGATE FLEXÍVEL EM PLÁSTICO BRANCO, 1/2 X 40CM - FORNECIMEN TO E INSTALAÇÃO. AF_12/2013</v>
          </cell>
          <cell r="C1170" t="str">
            <v>UN</v>
          </cell>
          <cell r="D1170">
            <v>359.37</v>
          </cell>
        </row>
        <row r="1171">
          <cell r="A1171">
            <v>86932</v>
          </cell>
          <cell r="B1171" t="str">
            <v>VASO SANITÁRIO SIFONADO COM CAIXA ACOPLADA LOUÇA BRANCA - PADRÃO MÉDIO , INCLUSO ENGATE FLEXÍVEL EM METAL CROMADO, 1/2 X 40CM - FORNECIMENTO E INSTALAÇÃO. AF_12/2013</v>
          </cell>
          <cell r="C1171" t="str">
            <v>UN</v>
          </cell>
          <cell r="D1171">
            <v>387.44</v>
          </cell>
        </row>
        <row r="1172">
          <cell r="A1172">
            <v>86933</v>
          </cell>
          <cell r="B1172" t="str">
            <v>BANCADA DE MÁRMORE SINTÉTICO 120 X 60CM, COM CUBA INTEGRADA, INCLUSO S IFÃO TIPO GARRAFA EM PVC, VÁLVULA EM PLÁSTICO CROMADO TIPO AMERICANA E TORNEIRA CROMADA LONGA, DE PAREDE, PADRÃO POPULAR - FORNECIMENTO E IN STALAÇÃO. AF_12/2013</v>
          </cell>
          <cell r="C1172" t="str">
            <v>UN</v>
          </cell>
          <cell r="D1172">
            <v>251.51</v>
          </cell>
        </row>
        <row r="1173">
          <cell r="A1173">
            <v>86934</v>
          </cell>
          <cell r="B1173" t="str">
            <v>BANCADA DE MÁRMORE SINTÉTICO 120 X 60CM, COM CUBA INTEGRADA, INCLUSO S IFÃO TIPO FLEXÍVEL EM PVC, VÁLVULA EM PLÁSTICO CROMADO TIPO AMERICANA E TORNEIRA CROMADA LONGA, DE PAREDE, PADRÃO POPULAR - FORNECIMENTO E I NSTALAÇÃO. AF_12/2013</v>
          </cell>
          <cell r="C1173" t="str">
            <v>UN</v>
          </cell>
          <cell r="D1173">
            <v>245.29</v>
          </cell>
        </row>
        <row r="1174">
          <cell r="A1174">
            <v>86935</v>
          </cell>
          <cell r="B1174" t="str">
            <v>CUBA DE EMBUTIR DE AÇO INOXIDÁVEL MÉDIA, INCLUSO VÁLVULA TIPO AMERICAN A EM METAL CROMADO E SIFÃO FLEXÍVEL EM PVC - FORNECIMENTO E INSTALAÇÃO . AF_12/2013</v>
          </cell>
          <cell r="C1174" t="str">
            <v>UN</v>
          </cell>
          <cell r="D1174">
            <v>179.05</v>
          </cell>
        </row>
        <row r="1175">
          <cell r="A1175">
            <v>86936</v>
          </cell>
          <cell r="B1175" t="str">
            <v>CUBA DE EMBUTIR DE AÇO INOXIDÁVEL MÉDIA, INCLUSO VÁLVULA TIPO AMERICAN A E SIFÃO TIPO GARRAFA EM METAL CROMADO - FORNECIMENTO E INSTALAÇÃO. A F_12/2013</v>
          </cell>
          <cell r="C1175" t="str">
            <v>UN</v>
          </cell>
          <cell r="D1175">
            <v>299.37</v>
          </cell>
        </row>
        <row r="1176">
          <cell r="A1176">
            <v>86937</v>
          </cell>
          <cell r="B1176" t="str">
            <v>CUBA DE EMBUTIR OVAL EM LOUÇA BRANCA, 35 X 50CM OU EQUIVALENTE, INCLUS O VÁLVULA EM METAL CROMADO E SIFÃO FLEXÍVEL EM PVC - FORNECIMENTO E IN STALAÇÃO. AF_12/2013</v>
          </cell>
          <cell r="C1176" t="str">
            <v>UN</v>
          </cell>
          <cell r="D1176">
            <v>126.98</v>
          </cell>
        </row>
        <row r="1177">
          <cell r="A1177">
            <v>86938</v>
          </cell>
          <cell r="B1177" t="str">
            <v>CUBA DE EMBUTIR OVAL EM LOUÇA BRANCA, 35 X 50CM OU EQUIVALENTE, INCLUS O VÁLVULA E SIFÃO TIPO GARRAFA EM METAL CROMADO - FORNECIMENTO E INSTA LAÇÃO. AF_12/2013</v>
          </cell>
          <cell r="C1177" t="str">
            <v>UN</v>
          </cell>
          <cell r="D1177">
            <v>247.3</v>
          </cell>
        </row>
        <row r="1178">
          <cell r="A1178">
            <v>86939</v>
          </cell>
          <cell r="B1178" t="str">
            <v>LAVATÓRIO LOUÇA BRANCA COM COLUNA, *44 X 35,5* CM, PADRÃO POPULAR, INC LUSO SIFÃO FLEXÍVEL EM PVC, VÁLVULA E ENGATE FLEXÍVEL 30CM EM PLÁSTICO E COM TORNEIRA CROMADA PADRÃO POPULAR - FORNECIMENTO E INSTALAÇÃO. AF _12/2013</v>
          </cell>
          <cell r="C1178" t="str">
            <v>UN</v>
          </cell>
          <cell r="D1178">
            <v>213.19</v>
          </cell>
        </row>
        <row r="1179">
          <cell r="A1179">
            <v>86940</v>
          </cell>
          <cell r="B1179" t="str">
            <v>LAVATÓRIO LOUÇA BRANCA COM COLUNA, 45 X 55CM OU EQUIVALENTE, PADRÃO MÉ DIO, INCLUSO SIFÃO TIPO GARRAFA, VÁLVULA E ENGATE FLEXÍVEL DE 40CM EM METAL CROMADO, COM APARELHO MISTURADOR PADRÃO MÉDIO - FORNECIMENTO E I NSTALAÇÃO. AF_12/2013</v>
          </cell>
          <cell r="C1179" t="str">
            <v>UN</v>
          </cell>
          <cell r="D1179">
            <v>603.07000000000005</v>
          </cell>
        </row>
        <row r="1180">
          <cell r="A1180">
            <v>86941</v>
          </cell>
          <cell r="B1180" t="str">
            <v>LAVATÓRIO LOUÇA BRANCA COM COLUNA, 45 X 55CM OU EQUIVALENTE, PADRÃO MÉ DIO, INCLUSO SIFÃO TIPO GARRAFA, VÁLVULA E ENGATE FLEXÍVEL DE 40CM EM METAL CROMADO, COM TORNEIRA CROMADA DE MESA, PADRÃO MÉDIO - FORNECIMEN TO E INSTALAÇÃO. AF_12/2013</v>
          </cell>
          <cell r="C1180" t="str">
            <v>UN</v>
          </cell>
          <cell r="D1180">
            <v>468.06</v>
          </cell>
        </row>
        <row r="1181">
          <cell r="A1181">
            <v>86942</v>
          </cell>
          <cell r="B1181" t="str">
            <v>LAVATÓRIO LOUÇA BRANCA SUSPENSO, 29,5 X 39CM OU EQUIVALENTE, PADRÃO PO PULAR, INCLUSO SIFÃO TIPO GARRAFA EM PVC, VÁLVULA E ENGATE FLEXÍVEL 30 CM EM PLÁSTICO E TORNEIRA CROMADA DE MESA, PADRÃO POPULAR - FORNECIMEN TO E INSTALAÇÃO. AF_12/2013</v>
          </cell>
          <cell r="C1181" t="str">
            <v>UN</v>
          </cell>
          <cell r="D1181">
            <v>154.30000000000001</v>
          </cell>
        </row>
        <row r="1182">
          <cell r="A1182">
            <v>86943</v>
          </cell>
          <cell r="B1182" t="str">
            <v>LAVATÓRIO LOUÇA BRANCA SUSPENSO, 29,5 X 39CM OU EQUIVALENTE, PADRÃO PO PULAR, INCLUSO SIFÃO FLEXÍVEL EM PVC, VÁLVULA E ENGATE FLEXÍVEL 30CM E M PLÁSTICO E TORNEIRA CROMADA DE MESA, PADRÃO POPULAR - FORNECIMENTO E INSTALAÇÃO. AF_12/2013</v>
          </cell>
          <cell r="C1182" t="str">
            <v>UN</v>
          </cell>
          <cell r="D1182">
            <v>148.08000000000001</v>
          </cell>
        </row>
        <row r="1183">
          <cell r="A1183">
            <v>86947</v>
          </cell>
          <cell r="B1183" t="str">
            <v>BANCADA MÁRMORE BRANCO POLIDO 0,50 X 0,60M, INCLUSO CUBA DE EMBUTIR OV AL EM LOUÇA BRANCA 35 X 50CM, VÁLVULA, SIFÃO TIPO GARRAFA E ENGATE FLE XÍVEL 40CM EM METAL CROMADO E APARELHO MISTURADOR DE MESA, PADRÃO MÉDI O - FORNECIMENTO E INSTALAÇÃO. AF_12/2013</v>
          </cell>
          <cell r="C1183" t="str">
            <v>UN</v>
          </cell>
          <cell r="D1183">
            <v>632.07000000000005</v>
          </cell>
        </row>
        <row r="1184">
          <cell r="A1184">
            <v>86957</v>
          </cell>
          <cell r="B1184" t="str">
            <v>MÃO FRANCESA EM BARRA DE FERRO CHATO RETANGULAR 2" X 1/4", REFORÇADA, 40 X 30 CM</v>
          </cell>
          <cell r="C1184" t="str">
            <v>UN</v>
          </cell>
          <cell r="D1184">
            <v>26.23</v>
          </cell>
        </row>
        <row r="1185">
          <cell r="A1185">
            <v>86958</v>
          </cell>
          <cell r="B1185" t="str">
            <v>MÃO FRANCESA EM BARRA DE FERRO CHATO RETANGULAR 2" X 1/4", REFORÇADA, 30 X 25 CM</v>
          </cell>
          <cell r="C1185" t="str">
            <v>UN</v>
          </cell>
          <cell r="D1185">
            <v>22.74</v>
          </cell>
        </row>
        <row r="1186">
          <cell r="A1186">
            <v>87026</v>
          </cell>
          <cell r="B1186" t="str">
            <v>GRADE DE DISCO REBOCÁVEL COM 20 DISCOS 24" X 6 MM COM PNEUS PARA TRANS PORTE - JUROS. AF_06/2014</v>
          </cell>
          <cell r="C1186" t="str">
            <v>H</v>
          </cell>
          <cell r="D1186">
            <v>0.66</v>
          </cell>
        </row>
        <row r="1187">
          <cell r="A1187">
            <v>87242</v>
          </cell>
          <cell r="B1187" t="str">
            <v>REVESTIMENTO CERÂMICO PARA PAREDES EXTERNAS EM PASTILHAS DE PORCELANA 5 X 5 CM (PLACAS DE 30 X 30 CM), ALINHADAS A PRUMO, APLICADO EM PANOS COM VÃOS. AF_06/2014</v>
          </cell>
          <cell r="C1187" t="str">
            <v>M2</v>
          </cell>
          <cell r="D1187">
            <v>146.56</v>
          </cell>
        </row>
        <row r="1188">
          <cell r="A1188">
            <v>87243</v>
          </cell>
          <cell r="B1188" t="str">
            <v>REVESTIMENTO CERÂMICO PARA PAREDES EXTERNAS EM PASTILHAS DE PORCELANA 5 X 5 CM (PLACAS DE 30 X 30 CM), ALINHADAS A PRUMO, APLICADO EM PANOS SEM VÃOS. AF_06/2014</v>
          </cell>
          <cell r="C1188" t="str">
            <v>M2</v>
          </cell>
          <cell r="D1188">
            <v>134.47999999999999</v>
          </cell>
        </row>
        <row r="1189">
          <cell r="A1189">
            <v>87244</v>
          </cell>
          <cell r="B1189" t="str">
            <v>REVESTIMENTO CERÂMICO PARA PAREDES EXTERNAS EM PASTILHAS DE PORCELANA 5 X 5 CM (PLACAS DE 30 X 30 CM), ALINHADAS A PRUMO, APLICADO EM SUPERF ÍCIES EXTERNAS DA SACADA. AF_06/2014</v>
          </cell>
          <cell r="C1189" t="str">
            <v>M2</v>
          </cell>
          <cell r="D1189">
            <v>141.87</v>
          </cell>
        </row>
        <row r="1190">
          <cell r="A1190">
            <v>87245</v>
          </cell>
          <cell r="B1190" t="str">
            <v>REVESTIMENTO CERÂMICO PARA PAREDES EXTERNAS EM PASTILHAS DE PORCELANA 5 X 5 CM (PLACAS DE 30 X 30 CM), ALINHADAS A PRUMO, APLICADO EM SUPERF ÍCIES INTERNAS DA SACADA. AF_06/2014</v>
          </cell>
          <cell r="C1190" t="str">
            <v>M2</v>
          </cell>
          <cell r="D1190">
            <v>170.88</v>
          </cell>
        </row>
        <row r="1191">
          <cell r="A1191">
            <v>87246</v>
          </cell>
          <cell r="B1191" t="str">
            <v>REVESTIMENTO CERÂMICO PARA PISO COM PLACAS TIPO GRÊS DE DIMENSÕES 35X3 5 CM APLICADA EM AMBIENTES DE ÁREA MENOR QUE 5 M2. AF_06/2014</v>
          </cell>
          <cell r="C1191" t="str">
            <v>M2</v>
          </cell>
          <cell r="D1191">
            <v>30.94</v>
          </cell>
        </row>
        <row r="1192">
          <cell r="A1192">
            <v>87247</v>
          </cell>
          <cell r="B1192" t="str">
            <v>REVESTIMENTO CERÂMICO PARA PISO COM PLACAS TIPO GRÊS DE DIMENSÕES 35X3 5 CM APLICADA EM AMBIENTES DE ÁREA ENTRE 5 M2 E 10 M2. AF_06/2014</v>
          </cell>
          <cell r="C1192" t="str">
            <v>M2</v>
          </cell>
          <cell r="D1192">
            <v>26.83</v>
          </cell>
        </row>
        <row r="1193">
          <cell r="A1193">
            <v>87248</v>
          </cell>
          <cell r="B1193" t="str">
            <v>REVESTIMENTO CERÂMICO PARA PISO COM PLACAS TIPO GRÊS DE DIMENSÕES 35X3 5 CM APLICADA EM AMBIENTES DE ÁREA MAIOR QUE 10 M2. AF_06/2014</v>
          </cell>
          <cell r="C1193" t="str">
            <v>M2</v>
          </cell>
          <cell r="D1193">
            <v>23.43</v>
          </cell>
        </row>
        <row r="1194">
          <cell r="A1194">
            <v>87249</v>
          </cell>
          <cell r="B1194" t="str">
            <v>REVESTIMENTO CERÂMICO PARA PISO COM PLACAS TIPO GRÊS DE DIMENSÕES 45X4 5 CM APLICADA EM AMBIENTES DE ÁREA MENOR QUE 5 M2. AF_06/2014</v>
          </cell>
          <cell r="C1194" t="str">
            <v>M2</v>
          </cell>
          <cell r="D1194">
            <v>34.950000000000003</v>
          </cell>
        </row>
        <row r="1195">
          <cell r="A1195">
            <v>87250</v>
          </cell>
          <cell r="B1195" t="str">
            <v>REVESTIMENTO CERÂMICO PARA PISO COM PLACAS TIPO GRÊS DE DIMENSÕES 45X4 5 CM APLICADA EM AMBIENTES DE ÁREA ENTRE 5 M2 E 10 M2. AF_06/2014</v>
          </cell>
          <cell r="C1195" t="str">
            <v>M2</v>
          </cell>
          <cell r="D1195">
            <v>28.46</v>
          </cell>
        </row>
        <row r="1196">
          <cell r="A1196">
            <v>87251</v>
          </cell>
          <cell r="B1196" t="str">
            <v>REVESTIMENTO CERÂMICO PARA PISO COM PLACAS TIPO GRÊS DE DIMENSÕES 45X4 5 CM APLICADA EM AMBIENTES DE ÁREA MAIOR QUE 10 M2. AF_06/2014</v>
          </cell>
          <cell r="C1196" t="str">
            <v>M2</v>
          </cell>
          <cell r="D1196">
            <v>24.2</v>
          </cell>
        </row>
        <row r="1197">
          <cell r="A1197">
            <v>87255</v>
          </cell>
          <cell r="B1197" t="str">
            <v>REVESTIMENTO CERÂMICO PARA PISO COM PLACAS TIPO GRÊS DE DIMENSÕES 60X6 0 CM APLICADA EM AMBIENTES DE ÁREA MENOR QUE 5 M2. AF_06/2014</v>
          </cell>
          <cell r="C1197" t="str">
            <v>M2</v>
          </cell>
          <cell r="D1197">
            <v>54.58</v>
          </cell>
        </row>
        <row r="1198">
          <cell r="A1198">
            <v>87256</v>
          </cell>
          <cell r="B1198" t="str">
            <v>REVESTIMENTO CERÂMICO PARA PISO COM PLACAS TIPO GRÊS DE DIMENSÕES 60X6 0 CM APLICADA EM AMBIENTES DE ÁREA ENTRE 5 M2 E 10 M2. AF_06/2014</v>
          </cell>
          <cell r="C1198" t="str">
            <v>M2</v>
          </cell>
          <cell r="D1198">
            <v>46.93</v>
          </cell>
        </row>
        <row r="1199">
          <cell r="A1199">
            <v>87257</v>
          </cell>
          <cell r="B1199" t="str">
            <v>REVESTIMENTO CERÂMICO PARA PISO COM PLACAS TIPO GRÊS DE DIMENSÕES 60X6 0 CM APLICADA EM AMBIENTES DE ÁREA MAIOR QUE 10 M2. AF_06/2014</v>
          </cell>
          <cell r="C1199" t="str">
            <v>M2</v>
          </cell>
          <cell r="D1199">
            <v>41.96</v>
          </cell>
        </row>
        <row r="1200">
          <cell r="A1200">
            <v>87258</v>
          </cell>
          <cell r="B1200" t="str">
            <v>REVESTIMENTO CERÂMICO PARA PISO COM PLACAS TIPO PORCELANATO DE DIMENSÕ ES 45X45 CM APLICADA EM AMBIENTES DE ÁREA MENOR QUE 5 M². AF_06/2014</v>
          </cell>
          <cell r="C1200" t="str">
            <v>M2</v>
          </cell>
          <cell r="D1200">
            <v>73.81</v>
          </cell>
        </row>
        <row r="1201">
          <cell r="A1201">
            <v>87259</v>
          </cell>
          <cell r="B1201" t="str">
            <v>REVESTIMENTO CERÂMICO PARA PISO COM PLACAS TIPO PORCELANATO DE DIMENSÕ ES 45X45 CM APLICADA EM AMBIENTES DE ÁREA ENTRE 5 M² E 10 M². AF_06/20 14</v>
          </cell>
          <cell r="C1201" t="str">
            <v>M2</v>
          </cell>
          <cell r="D1201">
            <v>66.569999999999993</v>
          </cell>
        </row>
        <row r="1202">
          <cell r="A1202">
            <v>87260</v>
          </cell>
          <cell r="B1202" t="str">
            <v>REVESTIMENTO CERÂMICO PARA PISO COM PLACAS TIPO PORCELANATO DE DIMENSÕ ES 45X45 CM APLICADA EM AMBIENTES DE ÁREA MAIOR QUE 10 M². AF_06/2014</v>
          </cell>
          <cell r="C1202" t="str">
            <v>M2</v>
          </cell>
          <cell r="D1202">
            <v>62.23</v>
          </cell>
        </row>
        <row r="1203">
          <cell r="A1203">
            <v>87261</v>
          </cell>
          <cell r="B1203" t="str">
            <v>REVESTIMENTO CERÂMICO PARA PISO COM PLACAS TIPO PORCELANATO DE DIMENSÕ ES 60X60 CM APLICADA EM AMBIENTES DE ÁREA MENOR QUE 5 M². AF_06/2014</v>
          </cell>
          <cell r="C1203" t="str">
            <v>M2</v>
          </cell>
          <cell r="D1203">
            <v>83.95</v>
          </cell>
        </row>
        <row r="1204">
          <cell r="A1204">
            <v>87262</v>
          </cell>
          <cell r="B1204" t="str">
            <v>REVESTIMENTO CERÂMICO PARA PISO COM PLACAS TIPO PORCELANATO DE DIMENSÕ ES 60X60 CM APLICADA EM AMBIENTES DE ÁREA ENTRE 5 M² E 10 M². AF_06/20 14</v>
          </cell>
          <cell r="C1204" t="str">
            <v>M2</v>
          </cell>
          <cell r="D1204">
            <v>75.64</v>
          </cell>
        </row>
        <row r="1205">
          <cell r="A1205">
            <v>87263</v>
          </cell>
          <cell r="B1205" t="str">
            <v>REVESTIMENTO CERÂMICO PARA PISO COM PLACAS TIPO PORCELANATO DE DIMENSÕ ES 60X60 CM APLICADA EM AMBIENTES DE ÁREA MAIOR QUE 10 M². AF_06/2014</v>
          </cell>
          <cell r="C1205" t="str">
            <v>M2</v>
          </cell>
          <cell r="D1205">
            <v>70.510000000000005</v>
          </cell>
        </row>
        <row r="1206">
          <cell r="A1206">
            <v>87264</v>
          </cell>
          <cell r="B1206" t="str">
            <v>REVESTIMENTO CERÂMICO PARA PAREDES INTERNAS COM PLACAS TIPO GRÊS OU SE MI-GRÊS DE DIMENSÕES 20X20 CM APLICADAS EM AMBIENTES DE ÁREA MENOR QUE 5 M² NA ALTURA INTEIRA DAS PAREDES. AF_06/2014</v>
          </cell>
          <cell r="C1206" t="str">
            <v>M2</v>
          </cell>
          <cell r="D1206">
            <v>47.59</v>
          </cell>
        </row>
        <row r="1207">
          <cell r="A1207">
            <v>87265</v>
          </cell>
          <cell r="B1207" t="str">
            <v>REVESTIMENTO CERÂMICO PARA PAREDES INTERNAS COM PLACAS TIPO GRÊS OU SE MI-GRÊS DE DIMENSÕES 20X20 CM APLICADAS EM AMBIENTES DE ÁREA MAIOR QUE 5 M² NA ALTURA INTEIRA DAS PAREDES. AF_06/2014</v>
          </cell>
          <cell r="C1207" t="str">
            <v>M2</v>
          </cell>
          <cell r="D1207">
            <v>42.83</v>
          </cell>
        </row>
        <row r="1208">
          <cell r="A1208">
            <v>87266</v>
          </cell>
          <cell r="B1208" t="str">
            <v>REVESTIMENTO CERÂMICO PARA PAREDES INTERNAS COM PLACAS TIPO GRÊS OU SE MI-GRÊS DE DIMENSÕES 20X20 CM APLICADAS EM AMBIENTES DE ÁREA MENOR QUE 5 M² A MEIA ALTURA DAS PAREDES. AF_06/2014</v>
          </cell>
          <cell r="C1208" t="str">
            <v>M2</v>
          </cell>
          <cell r="D1208">
            <v>49.27</v>
          </cell>
        </row>
        <row r="1209">
          <cell r="A1209">
            <v>87267</v>
          </cell>
          <cell r="B1209" t="str">
            <v>REVESTIMENTO CERÂMICO PARA PAREDES INTERNAS COM PLACAS TIPO GRÊS OU SE MI-GRÊS DE DIMENSÕES 20X20 CM APLICADAS EM AMBIENTES DE ÁREA MAIOR QUE 5 M² A MEIA ALTURA DAS PAREDES. AF_06/2014</v>
          </cell>
          <cell r="C1209" t="str">
            <v>M2</v>
          </cell>
          <cell r="D1209">
            <v>47.17</v>
          </cell>
        </row>
        <row r="1210">
          <cell r="A1210">
            <v>87268</v>
          </cell>
          <cell r="B1210" t="str">
            <v>REVESTIMENTO CERÂMICO PARA PAREDES INTERNAS COM PLACAS TIPO GRÊS OU SE MI-GRÊS DE DIMENSÕES 25X35 CM APLICADAS EM AMBIENTES DE ÁREA MENOR QUE 5 M² NA ALTURA INTEIRA DAS PAREDES. AF_06/2014</v>
          </cell>
          <cell r="C1210" t="str">
            <v>M2</v>
          </cell>
          <cell r="D1210">
            <v>50.52</v>
          </cell>
        </row>
        <row r="1211">
          <cell r="A1211">
            <v>87269</v>
          </cell>
          <cell r="B1211" t="str">
            <v>REVESTIMENTO CERÂMICO PARA PAREDES INTERNAS COM PLACAS TIPO GRÊS OU SE MI-GRÊS DE DIMENSÕES 25X35 CM APLICADAS EM AMBIENTES DE ÁREA MAIOR QUE 5 M² NA ALTURA INTEIRA DAS PAREDES. AF_06/2014</v>
          </cell>
          <cell r="C1211" t="str">
            <v>M2</v>
          </cell>
          <cell r="D1211">
            <v>45.34</v>
          </cell>
        </row>
        <row r="1212">
          <cell r="A1212">
            <v>87270</v>
          </cell>
          <cell r="B1212" t="str">
            <v>REVESTIMENTO CERÂMICO PARA PAREDES INTERNAS COM PLACAS TIPO GRÊS OU SE MI-GRÊS DE DIMENSÕES 25X35 CM APLICADAS EM AMBIENTES DE ÁREA MENOR QUE 5 M² A MEIA ALTURA DAS PAREDES. AF_06/2014</v>
          </cell>
          <cell r="C1212" t="str">
            <v>M2</v>
          </cell>
          <cell r="D1212">
            <v>51.92</v>
          </cell>
        </row>
        <row r="1213">
          <cell r="A1213">
            <v>87271</v>
          </cell>
          <cell r="B1213" t="str">
            <v>REVESTIMENTO CERÂMICO PARA PAREDES INTERNAS COM PLACAS TIPO GRÊS OU SE MI-GRÊS DE DIMENSÕES 25X35 CM APLICADAS EM AMBIENTES DE ÁREA MAIOR QUE 5 M² A MEIA ALTURA DAS PAREDES. AF_06/2014</v>
          </cell>
          <cell r="C1213" t="str">
            <v>M2</v>
          </cell>
          <cell r="D1213">
            <v>49.41</v>
          </cell>
        </row>
        <row r="1214">
          <cell r="A1214">
            <v>87272</v>
          </cell>
          <cell r="B1214" t="str">
            <v>REVESTIMENTO CERÂMICO PARA PAREDES INTERNAS COM PLACAS TIPO GRÊS OU SE MI-GRÊS DE DIMENSÕES 33X45 CM APLICADAS EM AMBIENTES DE ÁREA MENOR QUE 5 M² NA ALTURA INTEIRA DAS PAREDES. AF_06/2014</v>
          </cell>
          <cell r="C1214" t="str">
            <v>M2</v>
          </cell>
          <cell r="D1214">
            <v>53.32</v>
          </cell>
        </row>
        <row r="1215">
          <cell r="A1215">
            <v>87273</v>
          </cell>
          <cell r="B1215" t="str">
            <v>REVESTIMENTO CERÂMICO PARA PAREDES INTERNAS COM PLACAS TIPO GRÊS OU SE MI-GRÊS DE DIMENSÕES 33X45 CM APLICADAS EM AMBIENTES DE ÁREA MAIOR QUE 5 M² NA ALTURA INTEIRA DAS PAREDES. AF_06/2014</v>
          </cell>
          <cell r="C1215" t="str">
            <v>M2</v>
          </cell>
          <cell r="D1215">
            <v>47.01</v>
          </cell>
        </row>
        <row r="1216">
          <cell r="A1216">
            <v>87274</v>
          </cell>
          <cell r="B1216" t="str">
            <v>REVESTIMENTO CERÂMICO PARA PAREDES INTERNAS COM PLACAS TIPO GRÊS OU SE MI-GRÊS DE DIMENSÕES 33X45 CM APLICADAS EM AMBIENTES DE ÁREA MENOR QUE 5 M² A MEIA ALTURA DAS PAREDES. AF_06/2014</v>
          </cell>
          <cell r="C1216" t="str">
            <v>M2</v>
          </cell>
          <cell r="D1216">
            <v>54.3</v>
          </cell>
        </row>
        <row r="1217">
          <cell r="A1217">
            <v>87275</v>
          </cell>
          <cell r="B1217" t="str">
            <v>REVESTIMENTO CERÂMICO PARA PAREDES INTERNAS COM PLACAS TIPO GRÊS OU SE MI-GRÊS DE DIMENSÕES 33X45 CM APLICADAS EM AMBIENTES DE ÁREA MAIOR QUE 5 M² A MEIA ALTURA DAS PAREDES. AF_06/2014</v>
          </cell>
          <cell r="C1217" t="str">
            <v>M2</v>
          </cell>
          <cell r="D1217">
            <v>52.19</v>
          </cell>
        </row>
        <row r="1218">
          <cell r="A1218">
            <v>87280</v>
          </cell>
          <cell r="B1218" t="str">
            <v>ARGAMASSA TRAÇO 1:7 (CIMENTO E AREIA MÉDIA) COM ADIÇÃO DE PLASTIFICANT E PARA EMBOÇO/MASSA ÚNICA/ASSENTAMENTO DE ALVENARIA DE VEDAÇÃO, PREPAR O MECÂNICO COM BETONEIRA 400 L. AF_06/2014</v>
          </cell>
          <cell r="C1218" t="str">
            <v>M3</v>
          </cell>
          <cell r="D1218">
            <v>274.23</v>
          </cell>
        </row>
        <row r="1219">
          <cell r="A1219">
            <v>87281</v>
          </cell>
          <cell r="B1219" t="str">
            <v>ARGAMASSA TRAÇO 1:7 (CIMENTO E AREIA MÉDIA) COM ADIÇÃO DE PLASTIFICANT E PARA EMBOÇO/MASSA ÚNICA/ASSENTAMENTO DE ALVENARIA DE VEDAÇÃO, PREPAR O MECÂNICO COM BETONEIRA 600 L. AF_06/2014</v>
          </cell>
          <cell r="C1219" t="str">
            <v>M3</v>
          </cell>
          <cell r="D1219">
            <v>272.5</v>
          </cell>
        </row>
        <row r="1220">
          <cell r="A1220">
            <v>87283</v>
          </cell>
          <cell r="B1220" t="str">
            <v>ARGAMASSA TRAÇO 1:6 (CIMENTO E AREIA MÉDIA) COM ADIÇÃO DE PLASTIFICANT E PARA EMBOÇO/MASSA ÚNICA/ASSENTAMENTO DE ALVENARIA DE VEDAÇÃO, PREPAR O MECÂNICO COM BETONEIRA 400 L. AF_06/2014</v>
          </cell>
          <cell r="C1220" t="str">
            <v>M3</v>
          </cell>
          <cell r="D1220">
            <v>294.79000000000002</v>
          </cell>
        </row>
        <row r="1221">
          <cell r="A1221">
            <v>87284</v>
          </cell>
          <cell r="B1221" t="str">
            <v>ARGAMASSA TRAÇO 1:6 (CIMENTO E AREIA MÉDIA) COM ADIÇÃO DE PLASTIFICANT E PARA EMBOÇO/MASSA ÚNICA/ASSENTAMENTO DE ALVENARIA DE VEDAÇÃO, PREPAR O MECÂNICO COM BETONEIRA 600 L. AF_06/2014</v>
          </cell>
          <cell r="C1221" t="str">
            <v>M3</v>
          </cell>
          <cell r="D1221">
            <v>281.54000000000002</v>
          </cell>
        </row>
        <row r="1222">
          <cell r="A1222">
            <v>87286</v>
          </cell>
          <cell r="B1222" t="str">
            <v>ARGAMASSA TRAÇO 1:1:6 (CIMENTO, CAL E AREIA MÉDIA) PARA EMBOÇO/MASSA Ú NICA/ASSENTAMENTO DE ALVENARIA DE VEDAÇÃO, PREPARO MECÂNICO COM BETONE IRA 400 L. AF_06/2014</v>
          </cell>
          <cell r="C1222" t="str">
            <v>M3</v>
          </cell>
          <cell r="D1222">
            <v>280.83</v>
          </cell>
        </row>
        <row r="1223">
          <cell r="A1223">
            <v>87287</v>
          </cell>
          <cell r="B1223" t="str">
            <v>ARGAMASSA TRAÇO 1:1:6 (CIMENTO, CAL E AREIA MÉDIA) PARA EMBOÇO/MASSA Ú NICA/ASSENTAMENTO DE ALVENARIA DE VEDAÇÃO, PREPARO MECÂNICO COM BETONE IRA 600 L. AF_06/2014</v>
          </cell>
          <cell r="C1223" t="str">
            <v>M3</v>
          </cell>
          <cell r="D1223">
            <v>333.05</v>
          </cell>
        </row>
        <row r="1224">
          <cell r="A1224">
            <v>87289</v>
          </cell>
          <cell r="B1224" t="str">
            <v>ARGAMASSA TRAÇO 1:1,5:7,5 (CIMENTO, CAL E AREIA MÉDIA) PARA EMBOÇO/MAS SA ÚNICA/ASSENTAMENTO DE ALVENARIA DE VEDAÇÃO, PREPARO MECÂNICO COM BE TONEIRA 400 L. AF_06/2014</v>
          </cell>
          <cell r="C1224" t="str">
            <v>M3</v>
          </cell>
          <cell r="D1224">
            <v>319.02</v>
          </cell>
        </row>
        <row r="1225">
          <cell r="A1225">
            <v>87290</v>
          </cell>
          <cell r="B1225" t="str">
            <v>ARGAMASSA TRAÇO 1:1,5:7,5 (CIMENTO, CAL E AREIA MÉDIA) PARA EMBOÇO/MAS SA ÚNICA/ASSENTAMENTO DE ALVENARIA DE VEDAÇÃO, PREPARO MECÂNICO COM BE TONEIRA 600 L. AF_06/2014</v>
          </cell>
          <cell r="C1225" t="str">
            <v>M3</v>
          </cell>
          <cell r="D1225">
            <v>316.73</v>
          </cell>
        </row>
        <row r="1226">
          <cell r="A1226">
            <v>87292</v>
          </cell>
          <cell r="B1226" t="str">
            <v>ARGAMASSA TRAÇO 1:2:8 (CIMENTO, CAL E AREIA MÉDIA) PARA EMBOÇO/MASSA Ú NICA/ASSENTAMENTO DE ALVENARIA DE VEDAÇÃO, PREPARO MECÂNICO COM BETONE IRA 400 L. AF_06/2014</v>
          </cell>
          <cell r="C1226" t="str">
            <v>M3</v>
          </cell>
          <cell r="D1226">
            <v>329.98</v>
          </cell>
        </row>
        <row r="1227">
          <cell r="A1227">
            <v>87294</v>
          </cell>
          <cell r="B1227" t="str">
            <v>ARGAMASSA TRAÇO 1:2:9 (CIMENTO, CAL E AREIA MÉDIA) PARA EMBOÇO/MASSA Ú NICA/ASSENTAMENTO DE ALVENARIA DE VEDAÇÃO, PREPARO MECÂNICO COM BETONE IRA 600 L. AF_06/2014</v>
          </cell>
          <cell r="C1227" t="str">
            <v>M3</v>
          </cell>
          <cell r="D1227">
            <v>315.17</v>
          </cell>
        </row>
        <row r="1228">
          <cell r="A1228">
            <v>87295</v>
          </cell>
          <cell r="B1228" t="str">
            <v>ARGAMASSA TRAÇO 1:3:12 (CIMENTO, CAL E AREIA MÉDIA) PARA EMBOÇO/MASSA ÚNICA/ASSENTAMENTO DE ALVENARIA DE VEDAÇÃO, PREPARO MECÂNICO COM BETON EIRA 400 L. AF_06/2014</v>
          </cell>
          <cell r="C1228" t="str">
            <v>M3</v>
          </cell>
          <cell r="D1228">
            <v>316.79000000000002</v>
          </cell>
        </row>
        <row r="1229">
          <cell r="A1229">
            <v>87296</v>
          </cell>
          <cell r="B1229" t="str">
            <v>ARGAMASSA TRAÇO 1:3:12 (CIMENTO, CAL E AREIA MÉDIA) PARA EMBOÇO/MASSA ÚNICA/ASSENTAMENTO DE ALVENARIA DE VEDAÇÃO, PREPARO MECÂNICO COM BETON EIRA 600 L. AF_06/2014</v>
          </cell>
          <cell r="C1229" t="str">
            <v>M3</v>
          </cell>
          <cell r="D1229">
            <v>303.55</v>
          </cell>
        </row>
        <row r="1230">
          <cell r="A1230">
            <v>87298</v>
          </cell>
          <cell r="B1230" t="str">
            <v>ARGAMASSA TRAÇO 1:3 (CIMENTO E AREIA MÉDIA) PARA CONTRAPISO, PREPARO M ECÂNICO COM BETONEIRA 400 L. AF_06/2014</v>
          </cell>
          <cell r="C1230" t="str">
            <v>M3</v>
          </cell>
          <cell r="D1230">
            <v>420.82</v>
          </cell>
        </row>
        <row r="1231">
          <cell r="A1231">
            <v>87299</v>
          </cell>
          <cell r="B1231" t="str">
            <v>ARGAMASSA TRAÇO 1:3 (CIMENTO E AREIA MÉDIA) PARA CONTRAPISO, PREPARO M ECÂNICO COM BETONEIRA 600 L. AF_06/2014</v>
          </cell>
          <cell r="C1231" t="str">
            <v>M3</v>
          </cell>
          <cell r="D1231">
            <v>411.17</v>
          </cell>
        </row>
        <row r="1232">
          <cell r="A1232">
            <v>87301</v>
          </cell>
          <cell r="B1232" t="str">
            <v>ARGAMASSA TRAÇO 1:4 (CIMENTO E AREIA MÉDIA) PARA CONTRAPISO, PREPARO M ECÂNICO COM BETONEIRA 400 L. AF_06/2014</v>
          </cell>
          <cell r="C1232" t="str">
            <v>M3</v>
          </cell>
          <cell r="D1232">
            <v>374.54</v>
          </cell>
        </row>
        <row r="1233">
          <cell r="A1233">
            <v>87302</v>
          </cell>
          <cell r="B1233" t="str">
            <v>ARGAMASSA TRAÇO 1:4 (CIMENTO E AREIA MÉDIA) PARA CONTRAPISO, PREPARO M ECÂNICO COM BETONEIRA 600 L. AF_06/2014</v>
          </cell>
          <cell r="C1233" t="str">
            <v>M3</v>
          </cell>
          <cell r="D1233">
            <v>366.88</v>
          </cell>
        </row>
        <row r="1234">
          <cell r="A1234">
            <v>87304</v>
          </cell>
          <cell r="B1234" t="str">
            <v>ARGAMASSA TRAÇO 1:5 (CIMENTO E AREIA MÉDIA) PARA CONTRAPISO, PREPARO M ECÂNICO COM BETONEIRA 400 L. AF_06/2014</v>
          </cell>
          <cell r="C1234" t="str">
            <v>M3</v>
          </cell>
          <cell r="D1234">
            <v>346.68</v>
          </cell>
        </row>
        <row r="1235">
          <cell r="A1235">
            <v>87305</v>
          </cell>
          <cell r="B1235" t="str">
            <v>ARGAMASSA TRAÇO 1:5 (CIMENTO E AREIA MÉDIA) PARA CONTRAPISO, PREPARO M ECÂNICO COM BETONEIRA 600 L. AF_06/2014</v>
          </cell>
          <cell r="C1235" t="str">
            <v>M3</v>
          </cell>
          <cell r="D1235">
            <v>339.03</v>
          </cell>
        </row>
        <row r="1236">
          <cell r="A1236">
            <v>87307</v>
          </cell>
          <cell r="B1236" t="str">
            <v>ARGAMASSA TRAÇO 1:6 (CIMENTO E AREIA MÉDIA) PARA CONTRAPISO, PREPARO M ECÂNICO COM BETONEIRA 400 L. AF_06/2014</v>
          </cell>
          <cell r="C1236" t="str">
            <v>M3</v>
          </cell>
          <cell r="D1236">
            <v>322.89</v>
          </cell>
        </row>
        <row r="1237">
          <cell r="A1237">
            <v>87308</v>
          </cell>
          <cell r="B1237" t="str">
            <v>ARGAMASSA TRAÇO 1:6 (CIMENTO E AREIA MÉDIA) PARA CONTRAPISO, PREPARO M ECÂNICO COM BETONEIRA 600 L. AF_06/2014</v>
          </cell>
          <cell r="C1237" t="str">
            <v>M3</v>
          </cell>
          <cell r="D1237">
            <v>316.3</v>
          </cell>
        </row>
        <row r="1238">
          <cell r="A1238">
            <v>87310</v>
          </cell>
          <cell r="B1238" t="str">
            <v>ARGAMASSA TRAÇO 1:5 (CIMENTO E AREIA GROSSA) PARA CHAPISCO CONVENCIONA L, PREPARO MECÂNICO COM BETONEIRA 400 L. AF_06/2014</v>
          </cell>
          <cell r="C1238" t="str">
            <v>M3</v>
          </cell>
          <cell r="D1238">
            <v>250.25</v>
          </cell>
        </row>
        <row r="1239">
          <cell r="A1239">
            <v>87311</v>
          </cell>
          <cell r="B1239" t="str">
            <v>ARGAMASSA TRAÇO 1:5 (CIMENTO E AREIA GROSSA) PARA CHAPISCO CONVENCIONA L, PREPARO MECÂNICO COM BETONEIRA 600 L. AF_06/2014</v>
          </cell>
          <cell r="C1239" t="str">
            <v>M3</v>
          </cell>
          <cell r="D1239">
            <v>245.88</v>
          </cell>
        </row>
        <row r="1240">
          <cell r="A1240">
            <v>87313</v>
          </cell>
          <cell r="B1240" t="str">
            <v>ARGAMASSA TRAÇO 1:3 (CIMENTO E AREIA GROSSA) PARA CHAPISCO CONVENCIONA L, PREPARO MECÂNICO COM BETONEIRA 400 L. AF_06/2014</v>
          </cell>
          <cell r="C1240" t="str">
            <v>M3</v>
          </cell>
          <cell r="D1240">
            <v>307.11</v>
          </cell>
        </row>
        <row r="1241">
          <cell r="A1241">
            <v>87314</v>
          </cell>
          <cell r="B1241" t="str">
            <v>ARGAMASSA TRAÇO 1:3 (CIMENTO E AREIA GROSSA) PARA CHAPISCO CONVENCIONA L, PREPARO MECÂNICO COM BETONEIRA 600 L. AF_06/2014</v>
          </cell>
          <cell r="C1241" t="str">
            <v>M3</v>
          </cell>
          <cell r="D1241">
            <v>303.66000000000003</v>
          </cell>
        </row>
        <row r="1242">
          <cell r="A1242">
            <v>87316</v>
          </cell>
          <cell r="B1242" t="str">
            <v>ARGAMASSA TRAÇO 1:4 (CIMENTO E AREIA GROSSA) PARA CHAPISCO CONVENCIONA L, PREPARO MECÂNICO COM BETONEIRA 400 L. AF_06/2014</v>
          </cell>
          <cell r="C1242" t="str">
            <v>M3</v>
          </cell>
          <cell r="D1242">
            <v>276.58</v>
          </cell>
        </row>
        <row r="1243">
          <cell r="A1243">
            <v>87317</v>
          </cell>
          <cell r="B1243" t="str">
            <v>ARGAMASSA TRAÇO 1:4 (CIMENTO E AREIA GROSSA) PARA CHAPISCO CONVENCIONA L, PREPARO MECÂNICO COM BETONEIRA 600 L. AF_06/2014</v>
          </cell>
          <cell r="C1243" t="str">
            <v>M3</v>
          </cell>
          <cell r="D1243">
            <v>269.54000000000002</v>
          </cell>
        </row>
        <row r="1244">
          <cell r="A1244">
            <v>87319</v>
          </cell>
          <cell r="B1244" t="str">
            <v>ARGAMASSA TRAÇO 1:5 (CIMENTO E AREIA GROSSA) COM ADIÇÃO DE EMULSÃO POL IMÉRICA PARA CHAPISCO ROLADO, PREPARO MECÂNICO COM BETONEIRA 400 L. AF _06/2014</v>
          </cell>
          <cell r="C1244" t="str">
            <v>M3</v>
          </cell>
          <cell r="D1244">
            <v>2045.91</v>
          </cell>
        </row>
        <row r="1245">
          <cell r="A1245">
            <v>87320</v>
          </cell>
          <cell r="B1245" t="str">
            <v>ARGAMASSA TRAÇO 1:5 (CIMENTO E AREIA GROSSA) COM ADIÇÃO DE EMULSÃO POL IMÉRICA PARA CHAPISCO ROLADO, PREPARO MECÂNICO COM BETONEIRA 600 L. AF _06/2014</v>
          </cell>
          <cell r="C1245" t="str">
            <v>M3</v>
          </cell>
          <cell r="D1245">
            <v>2049.65</v>
          </cell>
        </row>
        <row r="1246">
          <cell r="A1246">
            <v>87322</v>
          </cell>
          <cell r="B1246" t="str">
            <v>ARGAMASSA TRAÇO 1:3 (CIMENTO E AREIA GROSSA) COM ADIÇÃO DE EMULSÃO POL IMÉRICA PARA CHAPISCO ROLADO, PREPARO MECÂNICO COM BETONEIRA 400 L. AF _06/2014</v>
          </cell>
          <cell r="C1246" t="str">
            <v>M3</v>
          </cell>
          <cell r="D1246">
            <v>2107.41</v>
          </cell>
        </row>
        <row r="1247">
          <cell r="A1247">
            <v>87323</v>
          </cell>
          <cell r="B1247" t="str">
            <v>ARGAMASSA TRAÇO 1:3 (CIMENTO E AREIA GROSSA) COM ADIÇÃO DE EMULSÃO POL IMÉRICA PARA CHAPISCO ROLADO, PREPARO MECÂNICO COM BETONEIRA 600 L. AF _06/2014</v>
          </cell>
          <cell r="C1247" t="str">
            <v>M3</v>
          </cell>
          <cell r="D1247">
            <v>2097.35</v>
          </cell>
        </row>
        <row r="1248">
          <cell r="A1248">
            <v>87325</v>
          </cell>
          <cell r="B1248" t="str">
            <v>ARGAMASSA TRAÇO 1:4 (CIMENTO E AREIA GROSSA) COM ADIÇÃO DE EMULSÃO POL IMÉRICA PARA CHAPISCO ROLADO, PREPARO MECÂNICO COM BETONEIRA 400 L. AF _06/2014</v>
          </cell>
          <cell r="C1248" t="str">
            <v>M3</v>
          </cell>
          <cell r="D1248">
            <v>2068.62</v>
          </cell>
        </row>
        <row r="1249">
          <cell r="A1249">
            <v>87326</v>
          </cell>
          <cell r="B1249" t="str">
            <v>ARGAMASSA TRAÇO 1:4 (CIMENTO E AREIA GROSSA) COM ADIÇÃO DE EMULSÃO POL IMÉRICA PARA CHAPISCO ROLADO, PREPARO MECÂNICO COM BETONEIRA 600 L. AF _06/2014</v>
          </cell>
          <cell r="C1249" t="str">
            <v>M3</v>
          </cell>
          <cell r="D1249">
            <v>2066.1999999999998</v>
          </cell>
        </row>
        <row r="1250">
          <cell r="A1250">
            <v>87327</v>
          </cell>
          <cell r="B1250" t="str">
            <v>ARGAMASSA TRAÇO 1:7 (CIMENTO E AREIA MÉDIA) COM ADIÇÃO DE PLASTIFICANT E PARA EMBOÇO/MASSA ÚNICA/ASSENTAMENTO DE ALVENARIA DE VEDAÇÃO, PREPAR O MECÂNICO COM MISTURADOR DE EIXO HORIZONTAL DE 300 KG. AF_06/2014</v>
          </cell>
          <cell r="C1250" t="str">
            <v>M3</v>
          </cell>
          <cell r="D1250">
            <v>287.70999999999998</v>
          </cell>
        </row>
        <row r="1251">
          <cell r="A1251">
            <v>87328</v>
          </cell>
          <cell r="B1251" t="str">
            <v>ARGAMASSA TRAÇO 1:7 (CIMENTO E AREIA MÉDIA) COM ADIÇÃO DE PLASTIFICANT E PARA EMBOÇO/MASSA ÚNICA/ASSENTAMENTO DE ALVENARIA DE VEDAÇÃO, PREPAR O MECÂNICO COM MISTURADOR DE EIXO HORIZONTAL DE 600 KG. AF_06/2014</v>
          </cell>
          <cell r="C1251" t="str">
            <v>M3</v>
          </cell>
          <cell r="D1251">
            <v>260.27999999999997</v>
          </cell>
        </row>
        <row r="1252">
          <cell r="A1252">
            <v>87329</v>
          </cell>
          <cell r="B1252" t="str">
            <v>ARGAMASSA TRAÇO 1:6 (CIMENTO E AREIA MÉDIA) COM ADIÇÃO DE PLASTIFICANT E PARA EMBOÇO/MASSA ÚNICA/ASSENTAMENTO DE ALVENARIA DE VEDAÇÃO, PREPAR O MECÂNICO COM MISTURADOR DE EIXO HORIZONTAL DE 300 KG. AF_06/2014</v>
          </cell>
          <cell r="C1252" t="str">
            <v>M3</v>
          </cell>
          <cell r="D1252">
            <v>309.26</v>
          </cell>
        </row>
        <row r="1253">
          <cell r="A1253">
            <v>87330</v>
          </cell>
          <cell r="B1253" t="str">
            <v>ARGAMASSA TRAÇO 1:6 (CIMENTO E AREIA MÉDIA) COM ADIÇÃO DE PLASTIFICANT E PARA EMBOÇO/MASSA ÚNICA/ASSENTAMENTO DE ALVENARIA DE VEDAÇÃO, PREPAR O MECÂNICO COM MISTURADOR DE EIXO HORIZONTAL DE 600 KG. AF_06/2014</v>
          </cell>
          <cell r="C1253" t="str">
            <v>M3</v>
          </cell>
          <cell r="D1253">
            <v>279.51</v>
          </cell>
        </row>
        <row r="1254">
          <cell r="A1254">
            <v>87331</v>
          </cell>
          <cell r="B1254" t="str">
            <v>ARGAMASSA TRAÇO 1:1:6 (CIMENTO, CAL E AREIA MÉDIA) PARA EMBOÇO/MASSA Ú NICA/ASSENTAMENTO DE ALVENARIA DE VEDAÇÃO, PREPARO MECÂNICO COM MISTUR ADOR DE EIXO HORIZONTAL DE 300 KG. AF_06/2014</v>
          </cell>
          <cell r="C1254" t="str">
            <v>M3</v>
          </cell>
          <cell r="D1254">
            <v>347.64</v>
          </cell>
        </row>
        <row r="1255">
          <cell r="A1255">
            <v>87332</v>
          </cell>
          <cell r="B1255" t="str">
            <v>ARGAMASSA TRAÇO 1:1:6 (CIMENTO, CAL E AREIA MÉDIA) PARA EMBOÇO/MASSA Ú NICA/ASSENTAMENTO DE ALVENARIA DE VEDAÇÃO, PREPARO MECÂNICO COM MISTUR ADOR DE EIXO HORIZONTAL DE 600 KG. AF_06/2014</v>
          </cell>
          <cell r="C1255" t="str">
            <v>M3</v>
          </cell>
          <cell r="D1255">
            <v>318.2</v>
          </cell>
        </row>
        <row r="1256">
          <cell r="A1256">
            <v>87333</v>
          </cell>
          <cell r="B1256" t="str">
            <v>ARGAMASSA TRAÇO 1:1,5:7,5 (CIMENTO, CAL E AREIA MÉDIA) PARA EMBOÇO/MAS SA ÚNICA/ASSENTAMENTO DE ALVENARIA DE VEDAÇÃO, PREPARO MECÂNICO COM MI STURADOR DE EIXO HORIZONTAL DE 300 KG. AF_06/2014</v>
          </cell>
          <cell r="C1256" t="str">
            <v>M3</v>
          </cell>
          <cell r="D1256">
            <v>322.86</v>
          </cell>
        </row>
        <row r="1257">
          <cell r="A1257">
            <v>87334</v>
          </cell>
          <cell r="B1257" t="str">
            <v>ARGAMASSA TRAÇO 1:1,5:7,5 (CIMENTO, CAL E AREIA MÉDIA) PARA EMBOÇO/MAS SA ÚNICA/ASSENTAMENTO DE ALVENARIA DE VEDAÇÃO, PREPARO MECÂNICO COM MI STURADOR DE EIXO HORIZONTAL DE 600 KG. AF_06/2014</v>
          </cell>
          <cell r="C1257" t="str">
            <v>M3</v>
          </cell>
          <cell r="D1257">
            <v>301.33999999999997</v>
          </cell>
        </row>
        <row r="1258">
          <cell r="A1258">
            <v>87335</v>
          </cell>
          <cell r="B1258" t="str">
            <v>ARGAMASSA TRAÇO 1:2:8 (CIMENTO, CAL E AREIA MÉDIA) PARA EMBOÇO/MASSA Ú NICA/ASSENTAMENTO DE ALVENARIA DE VEDAÇÃO, PREPARO MECÂNICO COM MISTUR ADOR DE EIXO HORIZONTAL DE 300 KG. AF_06/2014</v>
          </cell>
          <cell r="C1258" t="str">
            <v>M3</v>
          </cell>
          <cell r="D1258">
            <v>326.24</v>
          </cell>
        </row>
        <row r="1259">
          <cell r="A1259">
            <v>87336</v>
          </cell>
          <cell r="B1259" t="str">
            <v>ARGAMASSA TRAÇO 1:2:8 (CIMENTO, CAL E AREIA MÉDIA) PARA EMBOÇO/MASSA Ú NICA/ASSENTAMENTO DE ALVENARIA DE VEDAÇÃO, PREPARO MECÂNICO COM MISTUR ADOR DE EIXO HORIZONTAL DE 600 KG. AF_06/2014</v>
          </cell>
          <cell r="C1259" t="str">
            <v>M3</v>
          </cell>
          <cell r="D1259">
            <v>310.61</v>
          </cell>
        </row>
        <row r="1260">
          <cell r="A1260">
            <v>87337</v>
          </cell>
          <cell r="B1260" t="str">
            <v>ARGAMASSA TRAÇO 1:2:9 (CIMENTO, CAL E AREIA MÉDIA) PARA EMBOÇO/MASSA Ú NICA/ASSENTAMENTO DE ALVENARIA DE VEDAÇÃO, PREPARO MECÂNICO COM MISTUR ADOR DE EIXO HORIZONTAL DE 300 KG. AF_06/2014</v>
          </cell>
          <cell r="C1260" t="str">
            <v>M3</v>
          </cell>
          <cell r="D1260">
            <v>311.43</v>
          </cell>
        </row>
        <row r="1261">
          <cell r="A1261">
            <v>87338</v>
          </cell>
          <cell r="B1261" t="str">
            <v>ARGAMASSA TRAÇO 1:3:12 (CIMENTO, CAL E AREIA MÉDIA) PARA EMBOÇO/MASSA ÚNICA/ASSENTAMENTO DE ALVENARIA DE VEDAÇÃO, PREPARO MECÂNICO COM MISTU RADOR DE EIXO HORIZONTAL DE 600 KG. AF_06/2014</v>
          </cell>
          <cell r="C1261" t="str">
            <v>M3</v>
          </cell>
          <cell r="D1261">
            <v>299.25</v>
          </cell>
        </row>
        <row r="1262">
          <cell r="A1262">
            <v>87339</v>
          </cell>
          <cell r="B1262" t="str">
            <v>ARGAMASSA TRAÇO 1:3 (CIMENTO E AREIA MÉDIA) PARA CONTRAPISO, PREPARO M ECÂNICO COM MISTURADOR DE EIXO HORIZONTAL DE 160 KG. AF_06/2014</v>
          </cell>
          <cell r="C1262" t="str">
            <v>M3</v>
          </cell>
          <cell r="D1262">
            <v>477.52</v>
          </cell>
        </row>
        <row r="1263">
          <cell r="A1263">
            <v>87340</v>
          </cell>
          <cell r="B1263" t="str">
            <v>ARGAMASSA TRAÇO 1:3 (CIMENTO E AREIA MÉDIA) PARA CONTRAPISO, PREPARO M ECÂNICO COM MISTURADOR DE EIXO HORIZONTAL DE 300 KG. AF_06/2014</v>
          </cell>
          <cell r="C1263" t="str">
            <v>M3</v>
          </cell>
          <cell r="D1263">
            <v>410.57</v>
          </cell>
        </row>
        <row r="1264">
          <cell r="A1264">
            <v>87341</v>
          </cell>
          <cell r="B1264" t="str">
            <v>ARGAMASSA TRAÇO 1:3 (CIMENTO E AREIA MÉDIA) PARA CONTRAPISO, PREPARO M ECÂNICO COM MISTURADOR DE EIXO HORIZONTAL DE 600 KG. AF_06/2014</v>
          </cell>
          <cell r="C1264" t="str">
            <v>M3</v>
          </cell>
          <cell r="D1264">
            <v>398.4</v>
          </cell>
        </row>
        <row r="1265">
          <cell r="A1265">
            <v>87342</v>
          </cell>
          <cell r="B1265" t="str">
            <v>ARGAMASSA TRAÇO 1:4 (CIMENTO E AREIA MÉDIA) PARA CONTRAPISO, PREPARO M ECÂNICO COM MISTURADOR DE EIXO HORIZONTAL DE 160 KG. AF_06/2014</v>
          </cell>
          <cell r="C1265" t="str">
            <v>M3</v>
          </cell>
          <cell r="D1265">
            <v>414.7</v>
          </cell>
        </row>
        <row r="1266">
          <cell r="A1266">
            <v>87343</v>
          </cell>
          <cell r="B1266" t="str">
            <v>ARGAMASSA TRAÇO 1:4 (CIMENTO E AREIA MÉDIA) PARA CONTRAPISO, PREPARO M ECÂNICO COM MISTURADOR DE EIXO HORIZONTAL DE 300 KG. AF_06/2014</v>
          </cell>
          <cell r="C1266" t="str">
            <v>M3</v>
          </cell>
          <cell r="D1266">
            <v>371.36</v>
          </cell>
        </row>
        <row r="1267">
          <cell r="A1267">
            <v>87344</v>
          </cell>
          <cell r="B1267" t="str">
            <v>ARGAMASSA TRAÇO 1:4 (CIMENTO E AREIA MÉDIA) PARA CONTRAPISO, PREPARO M ECÂNICO COM MISTURADOR DE EIXO HORIZONTAL DE 600 KG. AF_06/2014</v>
          </cell>
          <cell r="C1267" t="str">
            <v>M3</v>
          </cell>
          <cell r="D1267">
            <v>354.22</v>
          </cell>
        </row>
        <row r="1268">
          <cell r="A1268">
            <v>87345</v>
          </cell>
          <cell r="B1268" t="str">
            <v>ARGAMASSA TRAÇO 1:5 (CIMENTO E AREIA MÉDIA) PARA CONTRAPISO, PREPARO M ECÂNICO COM MISTURADOR DE EIXO HORIZONTAL DE 160 KG. AF_06/2014</v>
          </cell>
          <cell r="C1268" t="str">
            <v>M3</v>
          </cell>
          <cell r="D1268">
            <v>366.34</v>
          </cell>
        </row>
        <row r="1269">
          <cell r="A1269">
            <v>87346</v>
          </cell>
          <cell r="B1269" t="str">
            <v>ARGAMASSA TRAÇO 1:5 (CIMENTO E AREIA MÉDIA) PARA CONTRAPISO, PREPARO M ECÂNICO COM MISTURADOR DE EIXO HORIZONTAL DE 300 KG. AF_06/2014</v>
          </cell>
          <cell r="C1269" t="str">
            <v>M3</v>
          </cell>
          <cell r="D1269">
            <v>336.77</v>
          </cell>
        </row>
        <row r="1270">
          <cell r="A1270">
            <v>87347</v>
          </cell>
          <cell r="B1270" t="str">
            <v>ARGAMASSA TRAÇO 1:5 (CIMENTO E AREIA MÉDIA) PARA CONTRAPISO, PREPARO M ECÂNICO COM MISTURADOR DE EIXO HORIZONTAL DE 600 KG. AF_06/2014</v>
          </cell>
          <cell r="C1270" t="str">
            <v>M3</v>
          </cell>
          <cell r="D1270">
            <v>327.42</v>
          </cell>
        </row>
        <row r="1271">
          <cell r="A1271">
            <v>87348</v>
          </cell>
          <cell r="B1271" t="str">
            <v>ARGAMASSA TRAÇO 1:6 (CIMENTO E AREIA MÉDIA) PARA CONTRAPISO, PREPARO M ECÂNICO COM MISTURADOR DE EIXO HORIZONTAL DE 160 KG. AF_06/2014</v>
          </cell>
          <cell r="C1271" t="str">
            <v>M3</v>
          </cell>
          <cell r="D1271">
            <v>341.11</v>
          </cell>
        </row>
        <row r="1272">
          <cell r="A1272">
            <v>87349</v>
          </cell>
          <cell r="B1272" t="str">
            <v>ARGAMASSA TRAÇO 1:6 (CIMENTO E AREIA MÉDIA) PARA CONTRAPISO, PREPARO M ECÂNICO COM MISTURADOR DE EIXO HORIZONTAL DE 600 KG. AF_06/2014</v>
          </cell>
          <cell r="C1272" t="str">
            <v>M3</v>
          </cell>
          <cell r="D1272">
            <v>303.55</v>
          </cell>
        </row>
        <row r="1273">
          <cell r="A1273">
            <v>87350</v>
          </cell>
          <cell r="B1273" t="str">
            <v>ARGAMASSA TRAÇO 1:5 (CIMENTO E AREIA GROSSA) PARA CHAPISCO CONVENCIONA L, PREPARO MECÂNICO COM MISTURADOR DE EIXO HORIZONTAL DE 300 KG. AF_06 /2014</v>
          </cell>
          <cell r="C1273" t="str">
            <v>M3</v>
          </cell>
          <cell r="D1273">
            <v>272.69</v>
          </cell>
        </row>
        <row r="1274">
          <cell r="A1274">
            <v>87351</v>
          </cell>
          <cell r="B1274" t="str">
            <v>ARGAMASSA TRAÇO 1:5 (CIMENTO E AREIA GROSSA) PARA CHAPISCO CONVENCIONA L, PREPARO MECÂNICO COM MISTURADOR DE EIXO HORIZONTAL DE 600 KG. AF_06 /2014</v>
          </cell>
          <cell r="C1274" t="str">
            <v>M3</v>
          </cell>
          <cell r="D1274">
            <v>244.96</v>
          </cell>
        </row>
        <row r="1275">
          <cell r="A1275">
            <v>87352</v>
          </cell>
          <cell r="B1275" t="str">
            <v>ARGAMASSA TRAÇO 1:3 (CIMENTO E AREIA GROSSA) PARA CHAPISCO CONVENCIONA L, PREPARO MECÂNICO COM MISTURADOR DE EIXO HORIZONTAL DE 160 KG. AF_06 /2014</v>
          </cell>
          <cell r="C1275" t="str">
            <v>M3</v>
          </cell>
          <cell r="D1275">
            <v>349.41</v>
          </cell>
        </row>
        <row r="1276">
          <cell r="A1276">
            <v>87353</v>
          </cell>
          <cell r="B1276" t="str">
            <v>ARGAMASSA TRAÇO 1:3 (CIMENTO E AREIA GROSSA) PARA CHAPISCO CONVENCIONA L, PREPARO MECÂNICO COM MISTURADOR DE EIXO HORIZONTAL DE 300 KG. AF_06 /2014</v>
          </cell>
          <cell r="C1276" t="str">
            <v>M3</v>
          </cell>
          <cell r="D1276">
            <v>310.14999999999998</v>
          </cell>
        </row>
        <row r="1277">
          <cell r="A1277">
            <v>87354</v>
          </cell>
          <cell r="B1277" t="str">
            <v>ARGAMASSA TRAÇO 1:3 (CIMENTO E AREIA GROSSA) PARA CHAPISCO CONVENCIONA L, PREPARO MECÂNICO COM MISTURADOR DE EIXO HORIZONTAL DE 600 KG. AF_06 /2014</v>
          </cell>
          <cell r="C1277" t="str">
            <v>M3</v>
          </cell>
          <cell r="D1277">
            <v>292.56</v>
          </cell>
        </row>
        <row r="1278">
          <cell r="A1278">
            <v>87355</v>
          </cell>
          <cell r="B1278" t="str">
            <v>ARGAMASSA TRAÇO 1:4 (CIMENTO E AREIA GROSSA) PARA CHAPISCO CONVENCIONA L, PREPARO MECÂNICO COM MISTURADOR DE EIXO HORIZONTAL DE 160 KG. AF_06 /2014</v>
          </cell>
          <cell r="C1278" t="str">
            <v>M3</v>
          </cell>
          <cell r="D1278">
            <v>300.95999999999998</v>
          </cell>
        </row>
        <row r="1279">
          <cell r="A1279">
            <v>87356</v>
          </cell>
          <cell r="B1279" t="str">
            <v>ARGAMASSA TRAÇO 1:4 (CIMENTO E AREIA GROSSA) PARA CHAPISCO CONVENCIONA L, PREPARO MECÂNICO COM MISTURADOR DE EIXO HORIZONTAL DE 300 KG. AF_06 /2014</v>
          </cell>
          <cell r="C1279" t="str">
            <v>M3</v>
          </cell>
          <cell r="D1279">
            <v>269.14999999999998</v>
          </cell>
        </row>
        <row r="1280">
          <cell r="A1280">
            <v>87357</v>
          </cell>
          <cell r="B1280" t="str">
            <v>ARGAMASSA TRAÇO 1:4 (CIMENTO E AREIA GROSSA) PARA CHAPISCO CONVENCIONA L, PREPARO MECÂNICO COM MISTURADOR DE EIXO HORIZONTAL DE 600 KG. AF_06 /2014</v>
          </cell>
          <cell r="C1280" t="str">
            <v>M3</v>
          </cell>
          <cell r="D1280">
            <v>262.13</v>
          </cell>
        </row>
        <row r="1281">
          <cell r="A1281">
            <v>87358</v>
          </cell>
          <cell r="B1281" t="str">
            <v>ARGAMASSA TRAÇO 1:5 (CIMENTO E AREIA GROSSA) COM ADIÇÃO DE EMULSÃO POL IMÉRICA PARA CHAPISCO ROLADO, PREPARO MECÂNICO COM MISTURADOR DE EIXO HORIZONTAL DE 300 KG. AF_06/2014</v>
          </cell>
          <cell r="C1281" t="str">
            <v>M3</v>
          </cell>
          <cell r="D1281">
            <v>2014.86</v>
          </cell>
        </row>
        <row r="1282">
          <cell r="A1282">
            <v>87359</v>
          </cell>
          <cell r="B1282" t="str">
            <v>ARGAMASSA TRAÇO 1:5 (CIMENTO E AREIA GROSSA) COM ADIÇÃO DE EMULSÃO POL IMÉRICA PARA CHAPISCO ROLADO, PREPARO MECÂNICO COM MISTURADOR DE EIXO HORIZONTAL DE 600 KG. AF_06/2014</v>
          </cell>
          <cell r="C1282" t="str">
            <v>M3</v>
          </cell>
          <cell r="D1282">
            <v>2003.89</v>
          </cell>
        </row>
        <row r="1283">
          <cell r="A1283">
            <v>87360</v>
          </cell>
          <cell r="B1283" t="str">
            <v>ARGAMASSA TRAÇO 1:3 (CIMENTO E AREIA GROSSA) COM ADIÇÃO DE EMULSÃO POL IMÉRICA PARA CHAPISCO ROLADO, PREPARO MECÂNICO COM MISTURADOR DE EIXO HORIZONTAL DE 160 KG. AF_06/2014</v>
          </cell>
          <cell r="C1283" t="str">
            <v>M3</v>
          </cell>
          <cell r="D1283">
            <v>2082.6</v>
          </cell>
        </row>
        <row r="1284">
          <cell r="A1284">
            <v>87361</v>
          </cell>
          <cell r="B1284" t="str">
            <v>ARGAMASSA TRAÇO 1:3 (CIMENTO E AREIA GROSSA) COM ADIÇÃO DE EMULSÃO POL IMÉRICA PARA CHAPISCO ROLADO, PREPARO MECÂNICO COM MISTURADOR DE EIXO HORIZONTAL DE 300 KG. AF_06/2014</v>
          </cell>
          <cell r="C1284" t="str">
            <v>M3</v>
          </cell>
          <cell r="D1284">
            <v>2063.66</v>
          </cell>
        </row>
        <row r="1285">
          <cell r="A1285">
            <v>87362</v>
          </cell>
          <cell r="B1285" t="str">
            <v>ARGAMASSA TRAÇO 1:3 (CIMENTO E AREIA GROSSA) COM ADIÇÃO DE EMULSÃO POL IMÉRICA PARA CHAPISCO ROLADO, PREPARO MECÂNICO COM MISTURADOR DE EIXO HORIZONTAL DE 600 KG. AF_06/2014</v>
          </cell>
          <cell r="C1285" t="str">
            <v>M3</v>
          </cell>
          <cell r="D1285">
            <v>2061.1</v>
          </cell>
        </row>
        <row r="1286">
          <cell r="A1286">
            <v>87363</v>
          </cell>
          <cell r="B1286" t="str">
            <v>ARGAMASSA TRAÇO 1:4 (CIMENTO E AREIA GROSSA) COM ADIÇÃO DE EMULSÃO POL IMÉRICA PARA CHAPISCO ROLADO, PREPARO MECÂNICO COM MISTURADOR DE EIXO HORIZONTAL DE 300 KG. AF_06/2014</v>
          </cell>
          <cell r="C1286" t="str">
            <v>M3</v>
          </cell>
          <cell r="D1286">
            <v>2052.1</v>
          </cell>
        </row>
        <row r="1287">
          <cell r="A1287">
            <v>87364</v>
          </cell>
          <cell r="B1287" t="str">
            <v>ARGAMASSA TRAÇO 1:4 (CIMENTO E AREIA GROSSA) COM ADIÇÃO DE EMULSÃO POL IMÉRICA PARA CHAPISCO ROLADO, PREPARO MECÂNICO COM MISTURADOR DE EIXO HORIZONTAL DE 600 KG. AF_06/2014</v>
          </cell>
          <cell r="C1287" t="str">
            <v>M3</v>
          </cell>
          <cell r="D1287">
            <v>2024.54</v>
          </cell>
        </row>
        <row r="1288">
          <cell r="A1288">
            <v>87365</v>
          </cell>
          <cell r="B1288" t="str">
            <v>ARGAMASSA TRAÇO 1:7 (CIMENTO E AREIA MÉDIA) COM ADIÇÃO DE PLASTIFICANT E PARA EMBOÇO/MASSA ÚNICA/ASSENTAMENTO DE ALVENARIA DE VEDAÇÃO, PREPAR O MANUAL. AF_06/2014</v>
          </cell>
          <cell r="C1288" t="str">
            <v>M3</v>
          </cell>
          <cell r="D1288">
            <v>347.51</v>
          </cell>
        </row>
        <row r="1289">
          <cell r="A1289">
            <v>87366</v>
          </cell>
          <cell r="B1289" t="str">
            <v>ARGAMASSA TRAÇO 1:6 (CIMENTO E AREIA MÉDIA) COM ADIÇÃO DE PLASTIFICANT E PARA EMBOÇO/MASSA ÚNICA/ASSENTAMENTO DE ALVENARIA DE VEDAÇÃO, PREPAR O MANUAL. AF_06/2014</v>
          </cell>
          <cell r="C1289" t="str">
            <v>M3</v>
          </cell>
          <cell r="D1289">
            <v>362.41</v>
          </cell>
        </row>
        <row r="1290">
          <cell r="A1290">
            <v>87367</v>
          </cell>
          <cell r="B1290" t="str">
            <v>ARGAMASSA TRAÇO 1:1:6 (CIMENTO, CAL E AREIA MÉDIA) PARA EMBOÇO/MASSA Ú NICA/ASSENTAMENTO DE ALVENARIA DE VEDAÇÃO, PREPARO MANUAL. AF_06/2014</v>
          </cell>
          <cell r="C1290" t="str">
            <v>M3</v>
          </cell>
          <cell r="D1290">
            <v>403.88</v>
          </cell>
        </row>
        <row r="1291">
          <cell r="A1291">
            <v>87368</v>
          </cell>
          <cell r="B1291" t="str">
            <v>ARGAMASSA TRAÇO 1:1,5:7,5 (CIMENTO, CAL E AREIA MÉDIA) PARA EMBOÇO/MAS SA ÚNICA/ASSENTAMENTO DE ALVENARIA DE VEDAÇÃO, PREPARO MANUAL. AF_06/2 014</v>
          </cell>
          <cell r="C1291" t="str">
            <v>M3</v>
          </cell>
          <cell r="D1291">
            <v>396.27</v>
          </cell>
        </row>
        <row r="1292">
          <cell r="A1292">
            <v>87369</v>
          </cell>
          <cell r="B1292" t="str">
            <v>ARGAMASSA TRAÇO 1:2:8 (CIMENTO, CAL E AREIA MÉDIA) PARA EMBOÇO/MASSA Ú NICA/ASSENTAMENTO DE ALVENARIA DE VEDAÇÃO, PREPARO MANUAL. AF_06/2014</v>
          </cell>
          <cell r="C1292" t="str">
            <v>M3</v>
          </cell>
          <cell r="D1292">
            <v>403.91</v>
          </cell>
        </row>
        <row r="1293">
          <cell r="A1293">
            <v>87370</v>
          </cell>
          <cell r="B1293" t="str">
            <v>ARGAMASSA TRAÇO 1:2:9 (CIMENTO, CAL E AREIA MÉDIA) PARA EMBOÇO/MASSA Ú NICA/ASSENTAMENTO DE ALVENARIA DE VEDAÇÃO, PREPARO MANUAL. AF_06/2014</v>
          </cell>
          <cell r="C1293" t="str">
            <v>M3</v>
          </cell>
          <cell r="D1293">
            <v>390.13</v>
          </cell>
        </row>
        <row r="1294">
          <cell r="A1294">
            <v>87371</v>
          </cell>
          <cell r="B1294" t="str">
            <v>ARGAMASSA TRAÇO 1:3:12 (CIMENTO, CAL E AREIA MÉDIA) PARA EMBOÇO/MASSA ÚNICA/ASSENTAMENTO DE ALVENARIA DE VEDAÇÃO, PREPARO MANUAL. AF_06/2014</v>
          </cell>
          <cell r="C1294" t="str">
            <v>M3</v>
          </cell>
          <cell r="D1294">
            <v>382.44</v>
          </cell>
        </row>
        <row r="1295">
          <cell r="A1295">
            <v>87372</v>
          </cell>
          <cell r="B1295" t="str">
            <v>ARGAMASSA TRAÇO 1:3 (CIMENTO E AREIA MÉDIA) PARA CONTRAPISO, PREPARO M ANUAL. AF_06/2014</v>
          </cell>
          <cell r="C1295" t="str">
            <v>M3</v>
          </cell>
          <cell r="D1295">
            <v>492.04</v>
          </cell>
        </row>
        <row r="1296">
          <cell r="A1296">
            <v>87373</v>
          </cell>
          <cell r="B1296" t="str">
            <v>ARGAMASSA TRAÇO 1:4 (CIMENTO E AREIA MÉDIA) PARA CONTRAPISO, PREPARO M ANUAL. AF_06/2014</v>
          </cell>
          <cell r="C1296" t="str">
            <v>M3</v>
          </cell>
          <cell r="D1296">
            <v>447.48</v>
          </cell>
        </row>
        <row r="1297">
          <cell r="A1297">
            <v>87374</v>
          </cell>
          <cell r="B1297" t="str">
            <v>ARGAMASSA TRAÇO 1:5 (CIMENTO E AREIA MÉDIA) PARA CONTRAPISO, PREPARO M ANUAL. AF_06/2014</v>
          </cell>
          <cell r="C1297" t="str">
            <v>M3</v>
          </cell>
          <cell r="D1297">
            <v>417.56</v>
          </cell>
        </row>
        <row r="1298">
          <cell r="A1298">
            <v>87375</v>
          </cell>
          <cell r="B1298" t="str">
            <v>ARGAMASSA TRAÇO 1:6 (CIMENTO E AREIA MÉDIA) PARA CONTRAPISO, PREPARO M ANUAL. AF_06/2014</v>
          </cell>
          <cell r="C1298" t="str">
            <v>M3</v>
          </cell>
          <cell r="D1298">
            <v>392.63</v>
          </cell>
        </row>
        <row r="1299">
          <cell r="A1299">
            <v>87376</v>
          </cell>
          <cell r="B1299" t="str">
            <v>ARGAMASSA TRAÇO 1:5 (CIMENTO E AREIA GROSSA) PARA CHAPISCO CONVENCIONA L, PREPARO MANUAL. AF_06/2014</v>
          </cell>
          <cell r="C1299" t="str">
            <v>M3</v>
          </cell>
          <cell r="D1299">
            <v>329.99</v>
          </cell>
        </row>
        <row r="1300">
          <cell r="A1300">
            <v>87377</v>
          </cell>
          <cell r="B1300" t="str">
            <v>ARGAMASSA TRAÇO 1:3 (CIMENTO E AREIA GROSSA) PARA CHAPISCO CONVENCIONA L, PREPARO MANUAL. AF_06/2014</v>
          </cell>
          <cell r="C1300" t="str">
            <v>M3</v>
          </cell>
          <cell r="D1300">
            <v>384.97</v>
          </cell>
        </row>
        <row r="1301">
          <cell r="A1301">
            <v>87378</v>
          </cell>
          <cell r="B1301" t="str">
            <v>ARGAMASSA TRAÇO 1:4 (CIMENTO E AREIA GROSSA) PARA CHAPISCO CONVENCIONA L, PREPARO MANUAL. AF_06/2014</v>
          </cell>
          <cell r="C1301" t="str">
            <v>M3</v>
          </cell>
          <cell r="D1301">
            <v>351.98</v>
          </cell>
        </row>
        <row r="1302">
          <cell r="A1302">
            <v>87379</v>
          </cell>
          <cell r="B1302" t="str">
            <v>ARGAMASSA TRAÇO 1:5 (CIMENTO E AREIA GROSSA) COM ADIÇÃO DE EMULSÃO POL IMÉRICA PARA CHAPISCO ROLADO, PREPARO MANUAL. AF_06/2014</v>
          </cell>
          <cell r="C1302" t="str">
            <v>M3</v>
          </cell>
          <cell r="D1302">
            <v>2108.1</v>
          </cell>
        </row>
        <row r="1303">
          <cell r="A1303">
            <v>87380</v>
          </cell>
          <cell r="B1303" t="str">
            <v>ARGAMASSA TRAÇO 1:3 (CIMENTO E AREIA GROSSA) COM ADIÇÃO DE EMULSÃO POL IMÉRICA PARA CHAPISCO ROLADO, PREPARO MANUAL. AF_06/2014</v>
          </cell>
          <cell r="C1303" t="str">
            <v>M3</v>
          </cell>
          <cell r="D1303">
            <v>2164.27</v>
          </cell>
        </row>
        <row r="1304">
          <cell r="A1304">
            <v>87381</v>
          </cell>
          <cell r="B1304" t="str">
            <v>ARGAMASSA TRAÇO 1:4 (CIMENTO E AREIA GROSSA) COM ADIÇÃO DE EMULSÃO POL IMÉRICA PARA CHAPISCO ROLADO, PREPARO MANUAL. AF_06/2014</v>
          </cell>
          <cell r="C1304" t="str">
            <v>M3</v>
          </cell>
          <cell r="D1304">
            <v>2131.27</v>
          </cell>
        </row>
        <row r="1305">
          <cell r="A1305">
            <v>87382</v>
          </cell>
          <cell r="B1305" t="str">
            <v>ARGAMASSA INDUSTRIALIZADA MULTIUSO PARA REVESTIMENTOS E ASSENTAMENTO D A ALVENARIA, PREPARO COM MISTURADOR DE EIXO HORIZONTAL DE 160 KG. AF_0 6/2014</v>
          </cell>
          <cell r="C1305" t="str">
            <v>M3</v>
          </cell>
          <cell r="D1305">
            <v>898.7</v>
          </cell>
        </row>
        <row r="1306">
          <cell r="A1306">
            <v>87383</v>
          </cell>
          <cell r="B1306" t="str">
            <v>ARGAMASSA INDUSTRIALIZADA MULTIUSO PARA REVESTIMENTOS E ASSENTAMENTO D A ALVENARIA, PREPARO COM MISTURADOR DE EIXO HORIZONTAL DE 300 KG. AF_0 6/2014</v>
          </cell>
          <cell r="C1306" t="str">
            <v>M3</v>
          </cell>
          <cell r="D1306">
            <v>895.03</v>
          </cell>
        </row>
        <row r="1307">
          <cell r="A1307">
            <v>87384</v>
          </cell>
          <cell r="B1307" t="str">
            <v>ARGAMASSA INDUSTRIALIZADA MULTIUSO PARA REVESTIMENTOS E ASSENTAMENTO D A ALVENARIA, PREPARO COM MISTURADOR DE EIXO HORIZONTAL DE 600 KG. AF_0 6/2014</v>
          </cell>
          <cell r="C1307" t="str">
            <v>M3</v>
          </cell>
          <cell r="D1307">
            <v>890.42</v>
          </cell>
        </row>
        <row r="1308">
          <cell r="A1308">
            <v>87385</v>
          </cell>
          <cell r="B1308" t="str">
            <v>ARGAMASSA PRONTA PARA CONTRAPISO, PREPARO COM MISTURADOR DE EIXO HORIZ ONTAL DE 160 KG. AF_06/2014</v>
          </cell>
          <cell r="C1308" t="str">
            <v>M3</v>
          </cell>
          <cell r="D1308">
            <v>1166.3900000000001</v>
          </cell>
        </row>
        <row r="1309">
          <cell r="A1309">
            <v>87386</v>
          </cell>
          <cell r="B1309" t="str">
            <v>ARGAMASSA PRONTA PARA CONTRAPISO, PREPARO COM MISTURADOR DE EIXO HORIZ ONTAL DE 300 KG. AF_06/2014</v>
          </cell>
          <cell r="C1309" t="str">
            <v>M3</v>
          </cell>
          <cell r="D1309">
            <v>1161.45</v>
          </cell>
        </row>
        <row r="1310">
          <cell r="A1310">
            <v>87387</v>
          </cell>
          <cell r="B1310" t="str">
            <v>ARGAMASSA PRONTA PARA CONTRAPISO, PREPARO COM MISTURADOR DE EIXO HORIZ ONTAL DE 600 KG. AF_06/2014</v>
          </cell>
          <cell r="C1310" t="str">
            <v>M3</v>
          </cell>
          <cell r="D1310">
            <v>1159.08</v>
          </cell>
        </row>
        <row r="1311">
          <cell r="A1311">
            <v>87388</v>
          </cell>
          <cell r="B1311" t="str">
            <v>ARGAMASSA PARA REVESTIMENTO DECORATIVO MONOCAMADA (MONOCAPA), PREPARO COM MISTURADOR DE EIXO HORIZONTAL DE 160 KG. AF_06/2014</v>
          </cell>
          <cell r="C1311" t="str">
            <v>M3</v>
          </cell>
          <cell r="D1311">
            <v>2717.59</v>
          </cell>
        </row>
        <row r="1312">
          <cell r="A1312">
            <v>87389</v>
          </cell>
          <cell r="B1312" t="str">
            <v>ARGAMASSA PARA REVESTIMENTO DECORATIVO MONOCAMADA (MONOCAPA), PREPARO COM MISTURADOR DE EIXO HORIZONTAL DE 300 KG. AF_06/2014</v>
          </cell>
          <cell r="C1312" t="str">
            <v>M3</v>
          </cell>
          <cell r="D1312">
            <v>2728.39</v>
          </cell>
        </row>
        <row r="1313">
          <cell r="A1313">
            <v>87390</v>
          </cell>
          <cell r="B1313" t="str">
            <v>ARGAMASSA PARA REVESTIMENTO DECORATIVO MONOCAMADA (MONOCAPA), PREPARO COM MISTURADOR DE EIXO HORIZONTAL DE 600 KG. AF_06/2014</v>
          </cell>
          <cell r="C1313" t="str">
            <v>M3</v>
          </cell>
          <cell r="D1313">
            <v>2734.84</v>
          </cell>
        </row>
        <row r="1314">
          <cell r="A1314">
            <v>87391</v>
          </cell>
          <cell r="B1314" t="str">
            <v>ARGAMASSA INDUSTRIALIZADA PARA CHAPISCO ROLADO, PREPARO COM MISTURADOR DE EIXO HORIZONTAL DE 160 KG. AF_06/2014</v>
          </cell>
          <cell r="C1314" t="str">
            <v>M3</v>
          </cell>
          <cell r="D1314">
            <v>4311.95</v>
          </cell>
        </row>
        <row r="1315">
          <cell r="A1315">
            <v>87393</v>
          </cell>
          <cell r="B1315" t="str">
            <v>ARGAMASSA INDUSTRIALIZADA PARA CHAPISCO ROLADO, PREPARO COM MISTURADOR DE EIXO HORIZONTAL DE 300 KG. AF_06/2014</v>
          </cell>
          <cell r="C1315" t="str">
            <v>M3</v>
          </cell>
          <cell r="D1315">
            <v>4363.41</v>
          </cell>
        </row>
        <row r="1316">
          <cell r="A1316">
            <v>87394</v>
          </cell>
          <cell r="B1316" t="str">
            <v>ARGAMASSA INDUSTRIALIZADA PARA CHAPISCO ROLADO, PREPARO COM MISTURADOR DE EIXO HORIZONTAL DE 600 KG. AF_06/2014</v>
          </cell>
          <cell r="C1316" t="str">
            <v>M3</v>
          </cell>
          <cell r="D1316">
            <v>4384.62</v>
          </cell>
        </row>
        <row r="1317">
          <cell r="A1317">
            <v>87395</v>
          </cell>
          <cell r="B1317" t="str">
            <v>ARGAMASSA INDUSTRIALIZADA PARA CHAPISCO COLANTE, PREPARO COM MISTURADO R DE EIXO HORIZONTAL DE 160 KG. AF_06/2014</v>
          </cell>
          <cell r="C1317" t="str">
            <v>M3</v>
          </cell>
          <cell r="D1317">
            <v>3387.41</v>
          </cell>
        </row>
        <row r="1318">
          <cell r="A1318">
            <v>87396</v>
          </cell>
          <cell r="B1318" t="str">
            <v>ARGAMASSA INDUSTRIALIZADA PARA CHAPISCO COLANTE, PREPARO COM MISTURADO R DE EIXO HORIZONTAL DE 300 KG. AF_06/2014</v>
          </cell>
          <cell r="C1318" t="str">
            <v>M3</v>
          </cell>
          <cell r="D1318">
            <v>3425.93</v>
          </cell>
        </row>
        <row r="1319">
          <cell r="A1319">
            <v>87397</v>
          </cell>
          <cell r="B1319" t="str">
            <v>ARGAMASSA INDUSTRIALIZADA PARA CHAPISCO COLANTE, PREPARO COM MISTURADO R DE EIXO HORIZONTAL DE 600 KG. AF_06/2014</v>
          </cell>
          <cell r="C1319" t="str">
            <v>M3</v>
          </cell>
          <cell r="D1319">
            <v>3438.09</v>
          </cell>
        </row>
        <row r="1320">
          <cell r="A1320">
            <v>87398</v>
          </cell>
          <cell r="B1320" t="str">
            <v>ARGAMASSA INDUSTRIALIZADA MULTIUSO PARA REVESTIMENTOS E ASSENTAMENTO D A ALVENARIA, PREPARO MANUAL. AF_06/2014</v>
          </cell>
          <cell r="C1320" t="str">
            <v>M3</v>
          </cell>
          <cell r="D1320">
            <v>1023.86</v>
          </cell>
        </row>
        <row r="1321">
          <cell r="A1321">
            <v>87399</v>
          </cell>
          <cell r="B1321" t="str">
            <v>ARGAMASSA PRONTA PARA CONTRAPISO, PREPARO MANUAL. AF_06/2014</v>
          </cell>
          <cell r="C1321" t="str">
            <v>M3</v>
          </cell>
          <cell r="D1321">
            <v>1301.8399999999999</v>
          </cell>
        </row>
        <row r="1322">
          <cell r="A1322">
            <v>87401</v>
          </cell>
          <cell r="B1322" t="str">
            <v>ARGAMASSA INDUSTRIALIZADA PARA CHAPISCO ROLADO, PREPARO MANUAL. AF_06/ 2014</v>
          </cell>
          <cell r="C1322" t="str">
            <v>M3</v>
          </cell>
          <cell r="D1322">
            <v>4518.08</v>
          </cell>
        </row>
        <row r="1323">
          <cell r="A1323">
            <v>87402</v>
          </cell>
          <cell r="B1323" t="str">
            <v>ARGAMASSA INDUSTRIALIZADA PARA CHAPISCO COLANTE, PREPARO MANUAL. AF_06 /2014</v>
          </cell>
          <cell r="C1323" t="str">
            <v>M3</v>
          </cell>
          <cell r="D1323">
            <v>3586.08</v>
          </cell>
        </row>
        <row r="1324">
          <cell r="A1324">
            <v>87404</v>
          </cell>
          <cell r="B1324" t="str">
            <v>ARGAMASSA PARA REVESTIMENTO DECORATIVO MONOCAMADA (MONOCAPA), MISTURA E PROJEÇÃO DE 1,5 M3/H DE ARGAMASSA. AF_06/2014</v>
          </cell>
          <cell r="C1324" t="str">
            <v>M3</v>
          </cell>
          <cell r="D1324">
            <v>2818.91</v>
          </cell>
        </row>
        <row r="1325">
          <cell r="A1325">
            <v>87405</v>
          </cell>
          <cell r="B1325" t="str">
            <v>ARGAMASSA PARA REVESTIMENTO DECORATIVO MONOCAMADA (MONOCAPA), MISTURA E PROJEÇÃO DE 2 M3/H DE ARGAMASSA. AF_06/2014</v>
          </cell>
          <cell r="C1325" t="str">
            <v>M3</v>
          </cell>
          <cell r="D1325">
            <v>2822.7</v>
          </cell>
        </row>
        <row r="1326">
          <cell r="A1326">
            <v>87407</v>
          </cell>
          <cell r="B1326" t="str">
            <v>ARGAMASSA INDUSTRIALIZADA PARA REVESTIMENTOS, MISTURA E PROJEÇÃO DE 1, 5 M³/H DE ARGAMASSA. AF_06/2014</v>
          </cell>
          <cell r="C1326" t="str">
            <v>M3</v>
          </cell>
          <cell r="D1326">
            <v>913.64</v>
          </cell>
        </row>
        <row r="1327">
          <cell r="A1327">
            <v>87408</v>
          </cell>
          <cell r="B1327" t="str">
            <v>ARGAMASSA INDUSTRIALIZADA PARA REVESTIMENTOS, MISTURA E PROJEÇÃO DE 2 M³/H DE ARGAMASSA. AF_06/2014</v>
          </cell>
          <cell r="C1327" t="str">
            <v>M3</v>
          </cell>
          <cell r="D1327">
            <v>904.59</v>
          </cell>
        </row>
        <row r="1328">
          <cell r="A1328">
            <v>87410</v>
          </cell>
          <cell r="B1328" t="str">
            <v>ARGAMASSA À BASE DE GESSO, MISTURA E PROJEÇÃO DE 1,5 M³/H DE ARGAMASSA . AF_06/2014</v>
          </cell>
          <cell r="C1328" t="str">
            <v>M3</v>
          </cell>
          <cell r="D1328">
            <v>835.09</v>
          </cell>
        </row>
        <row r="1329">
          <cell r="A1329">
            <v>87411</v>
          </cell>
          <cell r="B1329" t="str">
            <v>APLICAÇÃO MANUAL DE GESSO DESEMPENADO (SEM TALISCAS) EM TETO DE AMBIEN TES DE ÁREA MAIOR QUE 10M², ESPESSURA DE 0,5CM. AF_06/2014</v>
          </cell>
          <cell r="C1329" t="str">
            <v>M2</v>
          </cell>
          <cell r="D1329">
            <v>11.47</v>
          </cell>
        </row>
        <row r="1330">
          <cell r="A1330">
            <v>87412</v>
          </cell>
          <cell r="B1330" t="str">
            <v>APLICAÇÃO MANUAL DE GESSO DESEMPENADO (SEM TALISCAS) EM TETO DE AMBIEN TES DE ÁREA ENTRE 5M² E 10M², ESPESSURA DE 0,5CM. AF_06/2014</v>
          </cell>
          <cell r="C1330" t="str">
            <v>M2</v>
          </cell>
          <cell r="D1330">
            <v>15.39</v>
          </cell>
        </row>
        <row r="1331">
          <cell r="A1331">
            <v>87413</v>
          </cell>
          <cell r="B1331" t="str">
            <v>APLICAÇÃO MANUAL DE GESSO DESEMPENADO (SEM TALISCAS) EM TETO DE AMBIEN TES DE ÁREA MENOR QUE 5M², ESPESSURA DE 0,5CM. AF_06/2014</v>
          </cell>
          <cell r="C1331" t="str">
            <v>M2</v>
          </cell>
          <cell r="D1331">
            <v>17.62</v>
          </cell>
        </row>
        <row r="1332">
          <cell r="A1332">
            <v>87414</v>
          </cell>
          <cell r="B1332" t="str">
            <v>APLICAÇÃO MANUAL DE GESSO DESEMPENADO (SEM TALISCAS) EM TETO DE AMBIEN TES DE ÁREA MAIOR QUE 10M², ESPESSURA DE 1,0CM. AF_06/2014</v>
          </cell>
          <cell r="C1332" t="str">
            <v>M2</v>
          </cell>
          <cell r="D1332">
            <v>17.71</v>
          </cell>
        </row>
        <row r="1333">
          <cell r="A1333">
            <v>87415</v>
          </cell>
          <cell r="B1333" t="str">
            <v>APLICAÇÃO MANUAL DE GESSO DESEMPENADO (SEM TALISCAS) EM TETO DE AMBIEN TES DE ÁREA ENTRE 5M² E 10M², ESPESSURA DE 1,0CM. AF_06/2014</v>
          </cell>
          <cell r="C1333" t="str">
            <v>M2</v>
          </cell>
          <cell r="D1333">
            <v>21.5</v>
          </cell>
        </row>
        <row r="1334">
          <cell r="A1334">
            <v>87416</v>
          </cell>
          <cell r="B1334" t="str">
            <v>APLICAÇÃO MANUAL DE GESSO DESEMPENADO (SEM TALISCAS) EM TETO DE AMBIEN TES DE ÁREA MENOR QUE 5M², ESPESSURA DE 1,0CM. AF_06/2014</v>
          </cell>
          <cell r="C1334" t="str">
            <v>M2</v>
          </cell>
          <cell r="D1334">
            <v>23.88</v>
          </cell>
        </row>
        <row r="1335">
          <cell r="A1335">
            <v>87417</v>
          </cell>
          <cell r="B1335" t="str">
            <v>APLICAÇÃO MANUAL DE GESSO DESEMPENADO (SEM TALISCAS) EM PAREDES DE AMB IENTES DE ÁREA MAIOR QUE 10M², ESPESSURA DE 0,5CM. AF_06/2014</v>
          </cell>
          <cell r="C1335" t="str">
            <v>M2</v>
          </cell>
          <cell r="D1335">
            <v>12.02</v>
          </cell>
        </row>
        <row r="1336">
          <cell r="A1336">
            <v>87418</v>
          </cell>
          <cell r="B1336" t="str">
            <v>APLICAÇÃO MANUAL DE GESSO DESEMPENADO (SEM TALISCAS) EM PAREDES DE AMB IENTES DE ÁREA ENTRE 5M² E 10M², ESPESSURA DE 0,5CM. AF_06/2014</v>
          </cell>
          <cell r="C1336" t="str">
            <v>M2</v>
          </cell>
          <cell r="D1336">
            <v>12.31</v>
          </cell>
        </row>
        <row r="1337">
          <cell r="A1337">
            <v>87419</v>
          </cell>
          <cell r="B1337" t="str">
            <v>APLICAÇÃO MANUAL DE GESSO DESEMPENADO (SEM TALISCAS) EM PAREDES DE AMB IENTES DE ÁREA MENOR QUE 5M², ESPESSURA DE 0,5CM. AF_06/2014</v>
          </cell>
          <cell r="C1337" t="str">
            <v>M2</v>
          </cell>
          <cell r="D1337">
            <v>13.15</v>
          </cell>
        </row>
        <row r="1338">
          <cell r="A1338">
            <v>87420</v>
          </cell>
          <cell r="B1338" t="str">
            <v>APLICAÇÃO MANUAL DE GESSO DESEMPENADO (SEM TALISCAS) EM PAREDES DE AMB IENTES DE ÁREA MAIOR QUE 10M², ESPESSURA DE 1,0CM. AF_06/2014</v>
          </cell>
          <cell r="C1338" t="str">
            <v>M2</v>
          </cell>
          <cell r="D1338">
            <v>18.690000000000001</v>
          </cell>
        </row>
        <row r="1339">
          <cell r="A1339">
            <v>87421</v>
          </cell>
          <cell r="B1339" t="str">
            <v>APLICAÇÃO MANUAL DE GESSO DESEMPENADO (SEM TALISCAS) EM PAREDES DE AMB IENTES DE ÁREA ENTRE 5M² E 10M², ESPESSURA DE 1,0CM. AF_06/2014</v>
          </cell>
          <cell r="C1339" t="str">
            <v>M2</v>
          </cell>
          <cell r="D1339">
            <v>18.98</v>
          </cell>
        </row>
        <row r="1340">
          <cell r="A1340">
            <v>87422</v>
          </cell>
          <cell r="B1340" t="str">
            <v>APLICAÇÃO MANUAL DE GESSO DESEMPENADO (SEM TALISCAS) EM PAREDES DE AMB IENTES DE ÁREA MENOR QUE 5M², ESPESSURA DE 1,0CM. AF_06/2014</v>
          </cell>
          <cell r="C1340" t="str">
            <v>M2</v>
          </cell>
          <cell r="D1340">
            <v>19.82</v>
          </cell>
        </row>
        <row r="1341">
          <cell r="A1341">
            <v>87423</v>
          </cell>
          <cell r="B1341" t="str">
            <v>APLICAÇÃO MANUAL DE GESSO SARRAFEADO (COM TALISCAS) EM PAREDES DE AMBI ENTES DE ÁREA MAIOR QUE 10M², ESPESSURA DE 1,0CM. AF_06/2014</v>
          </cell>
          <cell r="C1341" t="str">
            <v>M2</v>
          </cell>
          <cell r="D1341">
            <v>23.45</v>
          </cell>
        </row>
        <row r="1342">
          <cell r="A1342">
            <v>87424</v>
          </cell>
          <cell r="B1342" t="str">
            <v>APLICAÇÃO MANUAL DE GESSO SARRAFEADO (COM TALISCAS) EM PAREDES DE AMBI ENTES DE ÁREA ENTRE 5M² E 10M², ESPESSURA DE 1,0CM. AF_06/2014</v>
          </cell>
          <cell r="C1342" t="str">
            <v>M2</v>
          </cell>
          <cell r="D1342">
            <v>23.88</v>
          </cell>
        </row>
        <row r="1343">
          <cell r="A1343">
            <v>87425</v>
          </cell>
          <cell r="B1343" t="str">
            <v>APLICAÇÃO MANUAL DE GESSO SARRAFEADO (COM TALISCAS) EM PAREDES DE AMBI ENTES DE ÁREA MENOR QUE 5M², ESPESSURA DE 1,0CM. AF_06/2014</v>
          </cell>
          <cell r="C1343" t="str">
            <v>M2</v>
          </cell>
          <cell r="D1343">
            <v>24.57</v>
          </cell>
        </row>
        <row r="1344">
          <cell r="A1344">
            <v>87426</v>
          </cell>
          <cell r="B1344" t="str">
            <v>APLICAÇÃO MANUAL DE GESSO SARRAFEADO (COM TALISCAS) EM PAREDES DE AMBI ENTES DE ÁREA MAIOR QUE 10M², ESPESSURA DE 1,5CM. AF_06/2014</v>
          </cell>
          <cell r="C1344" t="str">
            <v>M2</v>
          </cell>
          <cell r="D1344">
            <v>28.11</v>
          </cell>
        </row>
        <row r="1345">
          <cell r="A1345">
            <v>87427</v>
          </cell>
          <cell r="B1345" t="str">
            <v>APLICAÇÃO MANUAL DE GESSO SARRAFEADO (COM TALISCAS) EM PAREDES DE AMBI ENTES DE ÁREA ENTRE 5M² E 10M², ESPESSURA DE 1,5CM. AF_06/2014</v>
          </cell>
          <cell r="C1345" t="str">
            <v>M2</v>
          </cell>
          <cell r="D1345">
            <v>28.53</v>
          </cell>
        </row>
        <row r="1346">
          <cell r="A1346">
            <v>87428</v>
          </cell>
          <cell r="B1346" t="str">
            <v>APLICAÇÃO MANUAL DE GESSO SARRAFEADO (COM TALISCAS) EM PAREDES DE AMBI ENTES DE ÁREA MENOR QUE 5M², ESPESSURA DE 1,5CM. AF_06/2014</v>
          </cell>
          <cell r="C1346" t="str">
            <v>M2</v>
          </cell>
          <cell r="D1346">
            <v>29.23</v>
          </cell>
        </row>
        <row r="1347">
          <cell r="A1347">
            <v>87429</v>
          </cell>
          <cell r="B1347" t="str">
            <v>APLICAÇÃO DE GESSO PROJETADO COM EQUIPAMENTO DE PROJEÇÃO EM PAREDES DE AMBIENTES DE ÁREA MAIOR QUE 10M², DESEMPENADO (SEM TALISCAS), ESPESSU RA DE 0,5CM. AF_06/2014</v>
          </cell>
          <cell r="C1347" t="str">
            <v>M2</v>
          </cell>
          <cell r="D1347">
            <v>13.69</v>
          </cell>
        </row>
        <row r="1348">
          <cell r="A1348">
            <v>87430</v>
          </cell>
          <cell r="B1348" t="str">
            <v>APLICAÇÃO DE GESSO PROJETADO COM EQUIPAMENTO DE PROJEÇÃO EM PAREDES DE AMBIENTES DE ÁREA ENTRE 5M² E 10M², DESEMPENADO (SEM TALISCAS), ESPES SURA DE 0,5CM. AF_06/2014</v>
          </cell>
          <cell r="C1348" t="str">
            <v>M2</v>
          </cell>
          <cell r="D1348">
            <v>13.98</v>
          </cell>
        </row>
        <row r="1349">
          <cell r="A1349">
            <v>87431</v>
          </cell>
          <cell r="B1349" t="str">
            <v>APLICAÇÃO DE GESSO PROJETADO COM EQUIPAMENTO DE PROJEÇÃO EM PAREDES DE AMBIENTES DE ÁREA MENOR QUE 5M², DESEMPENADO (SEM TALISCAS), ESPESSUR A DE 0,5CM. AF_06/2014</v>
          </cell>
          <cell r="C1349" t="str">
            <v>M2</v>
          </cell>
          <cell r="D1349">
            <v>14.12</v>
          </cell>
        </row>
        <row r="1350">
          <cell r="A1350">
            <v>87432</v>
          </cell>
          <cell r="B1350" t="str">
            <v>APLICAÇÃO DE GESSO PROJETADO COM EQUIPAMENTO DE PROJEÇÃO EM PAREDES DE AMBIENTES DE ÁREA MAIOR QUE 10M², DESEMPENADO (SEM TALISCAS), ESPESSU RA DE 1,0CM. AF_06/2014</v>
          </cell>
          <cell r="C1350" t="str">
            <v>M2</v>
          </cell>
          <cell r="D1350">
            <v>20.65</v>
          </cell>
        </row>
        <row r="1351">
          <cell r="A1351">
            <v>87433</v>
          </cell>
          <cell r="B1351" t="str">
            <v>APLICAÇÃO DE GESSO PROJETADO COM EQUIPAMENTO DE PROJEÇÃO EM PAREDES DE AMBIENTES DE ÁREA ENTRE 5M² E 10M², DESEMPENADO (SEM TALISCAS), ESPES SURA DE 1,0CM. AF_06/2014</v>
          </cell>
          <cell r="C1351" t="str">
            <v>M2</v>
          </cell>
          <cell r="D1351">
            <v>21.22</v>
          </cell>
        </row>
        <row r="1352">
          <cell r="A1352">
            <v>87434</v>
          </cell>
          <cell r="B1352" t="str">
            <v>APLICAÇÃO DE GESSO PROJETADO COM EQUIPAMENTO DE PROJEÇÃO EM PAREDES DE AMBIENTES DE ÁREA MENOR QUE 5M², DESEMPENADO (SEM TALISCAS), ESPESSUR A DE 1,0CM. AF_06/2014</v>
          </cell>
          <cell r="C1352" t="str">
            <v>M2</v>
          </cell>
          <cell r="D1352">
            <v>21.64</v>
          </cell>
        </row>
        <row r="1353">
          <cell r="A1353">
            <v>87435</v>
          </cell>
          <cell r="B1353" t="str">
            <v>APLICAÇÃO DE GESSO PROJETADO COM EQUIPAMENTO DE PROJEÇÃO EM PAREDES DE AMBIENTES DE ÁREA MAIOR QUE 10M², SARRAFEADO (COM TALISCAS), ESPESSUR A DE 1,0CM. AF_06/2014</v>
          </cell>
          <cell r="C1353" t="str">
            <v>M2</v>
          </cell>
          <cell r="D1353">
            <v>22.48</v>
          </cell>
        </row>
        <row r="1354">
          <cell r="A1354">
            <v>87436</v>
          </cell>
          <cell r="B1354" t="str">
            <v>APLICAÇÃO DE GESSO PROJETADO COM EQUIPAMENTO DE PROJEÇÃO EM PAREDES DE AMBIENTES DE ÁREA ENTRE 5M² E 10M², SARRAFEADO (COM TALISCAS), ESPESS URA DE 1,0CM. AF_06/2014</v>
          </cell>
          <cell r="C1354" t="str">
            <v>M2</v>
          </cell>
          <cell r="D1354">
            <v>23.46</v>
          </cell>
        </row>
        <row r="1355">
          <cell r="A1355">
            <v>87437</v>
          </cell>
          <cell r="B1355" t="str">
            <v>APLICAÇÃO DE GESSO PROJETADO COM EQUIPAMENTO DE PROJEÇÃO EM PAREDES DE AMBIENTES DE ÁREA MENOR QUE 5M², SARRAFEADO (COM TALISCAS), ESPESSURA DE 1,0CM. AF_06/2014</v>
          </cell>
          <cell r="C1355" t="str">
            <v>M2</v>
          </cell>
          <cell r="D1355">
            <v>24.16</v>
          </cell>
        </row>
        <row r="1356">
          <cell r="A1356">
            <v>87438</v>
          </cell>
          <cell r="B1356" t="str">
            <v>APLICAÇÃO DE GESSO PROJETADO COM EQUIPAMENTO DE PROJEÇÃO EM PAREDES DE AMBIENTES DE ÁREA MAIOR QUE 10M², SARRAFEADO (COM TALISCAS), ESPESSUR A DE 1,5CM. AF_06/2014</v>
          </cell>
          <cell r="C1356" t="str">
            <v>M2</v>
          </cell>
          <cell r="D1356">
            <v>28.11</v>
          </cell>
        </row>
        <row r="1357">
          <cell r="A1357">
            <v>87439</v>
          </cell>
          <cell r="B1357" t="str">
            <v>APLICAÇÃO DE GESSO PROJETADO COM EQUIPAMENTO DE PROJEÇÃO EM PAREDES DE AMBIENTES DE ÁREA ENTRE 5M² E 10M², SARRAFEADO (COM TALISCAS), ESPESS URA DE 1,5CM. AF_06/2014</v>
          </cell>
          <cell r="C1357" t="str">
            <v>M2</v>
          </cell>
          <cell r="D1357">
            <v>29.36</v>
          </cell>
        </row>
        <row r="1358">
          <cell r="A1358">
            <v>87440</v>
          </cell>
          <cell r="B1358" t="str">
            <v>APLICAÇÃO DE GESSO PROJETADO COM EQUIPAMENTO DE PROJEÇÃO EM PAREDES DE AMBIENTES DE ÁREA MENOR QUE 5M², SARRAFEADO (COM TALISCAS), ESPESSURA DE 1,5CM. AF_06/2014</v>
          </cell>
          <cell r="C1358" t="str">
            <v>M2</v>
          </cell>
          <cell r="D1358">
            <v>29.93</v>
          </cell>
        </row>
        <row r="1359">
          <cell r="A1359">
            <v>87441</v>
          </cell>
          <cell r="B1359" t="str">
            <v>BETONEIRA CAPACIDADE NOMINAL 400 L, CAPACIDADE DE MISTURA 310 L, MOTOR A DIESEL POTÊNCIA 5,0 HP, SEM CARREGADOR - DEPRECIAÇÃO. AF_06/2014</v>
          </cell>
          <cell r="C1359" t="str">
            <v>H</v>
          </cell>
          <cell r="D1359">
            <v>0.3</v>
          </cell>
        </row>
        <row r="1360">
          <cell r="A1360">
            <v>87442</v>
          </cell>
          <cell r="B1360" t="str">
            <v>BETONEIRA CAPACIDADE NOMINAL 400 L, CAPACIDADE DE MISTURA 310 L, MOTOR A DIESEL POTÊNCIA 5,0 HP, SEM CARREGADOR - JUROS. AF_06/2014</v>
          </cell>
          <cell r="C1360" t="str">
            <v>H</v>
          </cell>
          <cell r="D1360">
            <v>7.0000000000000007E-2</v>
          </cell>
        </row>
        <row r="1361">
          <cell r="A1361">
            <v>87443</v>
          </cell>
          <cell r="B1361" t="str">
            <v>BETONEIRA CAPACIDADE NOMINAL 400 L, CAPACIDADE DE MISTURA 310 L, MOTOR A DIESEL POTÊNCIA 5,0 HP, SEM CARREGADOR - MANUTENÇÃO. AF_06/2014</v>
          </cell>
          <cell r="C1361" t="str">
            <v>H</v>
          </cell>
          <cell r="D1361">
            <v>0.25</v>
          </cell>
        </row>
        <row r="1362">
          <cell r="A1362">
            <v>87444</v>
          </cell>
          <cell r="B1362" t="str">
            <v>BETONEIRA CAPACIDADE NOMINAL 400 L, CAPACIDADE DE MISTURA 310 L, MOTOR A DIESEL POTÊNCIA 5,0 HP, SEM CARREGADOR - MATERIAIS NA OPERAÇÃO. AF_ 06/2014</v>
          </cell>
          <cell r="C1362" t="str">
            <v>H</v>
          </cell>
          <cell r="D1362">
            <v>2.4900000000000002</v>
          </cell>
        </row>
        <row r="1363">
          <cell r="A1363">
            <v>87445</v>
          </cell>
          <cell r="B1363" t="str">
            <v>BETONEIRA CAPACIDADE NOMINAL 400 L, CAPACIDADE DE MISTURA 310 L, MOTOR A DIESEL POTÊNCIA 5,0 HP, SEM CARREGADOR - CHP DIURNO. AF_06/2014</v>
          </cell>
          <cell r="C1363" t="str">
            <v>CHP</v>
          </cell>
          <cell r="D1363">
            <v>3.12</v>
          </cell>
        </row>
        <row r="1364">
          <cell r="A1364">
            <v>87446</v>
          </cell>
          <cell r="B1364" t="str">
            <v>BETONEIRA CAPACIDADE NOMINAL 400 L, CAPACIDADE DE MISTURA 310 L, MOTOR A DIESEL POTÊNCIA 5,0 HP, SEM CARREGADOR - CHI DIURNO. AF_06/2014</v>
          </cell>
          <cell r="C1364" t="str">
            <v>CHI</v>
          </cell>
          <cell r="D1364">
            <v>0.38</v>
          </cell>
        </row>
        <row r="1365">
          <cell r="A1365">
            <v>87447</v>
          </cell>
          <cell r="B1365" t="str">
            <v>ALVENARIA DE VEDAÇÃO DE BLOCOS VAZADOS DE CONCRETO DE 9X19X39CM (ESPES SURA 9CM) DE PAREDES COM ÁREA LÍQUIDA MENOR QUE 6M² SEM VÃOS E ARGAMAS SA DE ASSENTAMENTO COM PREPARO EM BETONEIRA. AF_06/2014</v>
          </cell>
          <cell r="C1365" t="str">
            <v>M2</v>
          </cell>
          <cell r="D1365">
            <v>41.77</v>
          </cell>
        </row>
        <row r="1366">
          <cell r="A1366">
            <v>87448</v>
          </cell>
          <cell r="B1366" t="str">
            <v>ALVENARIA DE VEDAÇÃO DE BLOCOS VAZADOS DE CONCRETO DE 9X19X39CM (ESPES SURA 9CM) DE PAREDES COM ÁREA LÍQUIDA MENOR QUE 6M² SEM VÃOS E ARGAMAS SA DE ASSENTAMENTO COM PREPARO MANUAL. AF_06/2014</v>
          </cell>
          <cell r="C1366" t="str">
            <v>M2</v>
          </cell>
          <cell r="D1366">
            <v>42.1</v>
          </cell>
        </row>
        <row r="1367">
          <cell r="A1367">
            <v>87449</v>
          </cell>
          <cell r="B1367" t="str">
            <v>ALVENARIA DE VEDAÇÃO DE BLOCOS VAZADOS DE CONCRETO DE 14X19X39CM (ESPE SSURA 14CM) DE PAREDES COM ÁREA LÍQUIDA MENOR QUE 6M² SEM VÃOS E ARGAM ASSA DE ASSENTAMENTO COM PREPARO EM BETONEIRA. AF_06/2014</v>
          </cell>
          <cell r="C1367" t="str">
            <v>M2</v>
          </cell>
          <cell r="D1367">
            <v>53.12</v>
          </cell>
        </row>
        <row r="1368">
          <cell r="A1368">
            <v>87450</v>
          </cell>
          <cell r="B1368" t="str">
            <v>ALVENARIA DE VEDAÇÃO DE BLOCOS VAZADOS DE CONCRETO DE 14X19X39CM (ESPE SSURA 14CM) DE PAREDES COM ÁREA LÍQUIDA MENOR QUE 6M² SEM VÃOS E ARGAM ASSA DE ASSENTAMENTO COM PREPARO MANUAL. AF_06/2014</v>
          </cell>
          <cell r="C1368" t="str">
            <v>M2</v>
          </cell>
          <cell r="D1368">
            <v>53.88</v>
          </cell>
        </row>
        <row r="1369">
          <cell r="A1369">
            <v>87451</v>
          </cell>
          <cell r="B1369" t="str">
            <v>ALVENARIA DE VEDAÇÃO DE BLOCOS VAZADOS DE CONCRETO DE 19X19X39CM (ESPE SSURA 19CM) DE PAREDES COM ÁREA LÍQUIDA MENOR QUE 6M² SEM VÃOS E ARGAM ASSA DE ASSENTAMENTO COM PREPARO EM BETONEIRA. AF_06/2014</v>
          </cell>
          <cell r="C1369" t="str">
            <v>M2</v>
          </cell>
          <cell r="D1369">
            <v>64.75</v>
          </cell>
        </row>
        <row r="1370">
          <cell r="A1370">
            <v>87452</v>
          </cell>
          <cell r="B1370" t="str">
            <v>ALVENARIA DE VEDAÇÃO DE BLOCOS VAZADOS DE CONCRETO DE 19X19X39CM (ESPE SSURA 19CM) DE PAREDES COM ÁREA LÍQUIDA MENOR QUE 6M² SEM VÃOS E ARGAM ASSA DE ASSENTAMENTO COM PREPARO MANUAL. AF_06/2014</v>
          </cell>
          <cell r="C1370" t="str">
            <v>M2</v>
          </cell>
          <cell r="D1370">
            <v>65.11</v>
          </cell>
        </row>
        <row r="1371">
          <cell r="A1371">
            <v>87453</v>
          </cell>
          <cell r="B1371" t="str">
            <v>ALVENARIA DE VEDAÇÃO DE BLOCOS VAZADOS DE CONCRETO DE 9X19X39CM (ESPES SURA 9CM) DE PAREDES COM ÁREA LÍQUIDA MAIOR OU IGUAL A 6M² SEM VÃOS E ARGAMASSA DE ASSENTAMENTO COM PREPARO EM BETONEIRA. AF_06/2014</v>
          </cell>
          <cell r="C1371" t="str">
            <v>M2</v>
          </cell>
          <cell r="D1371">
            <v>38.89</v>
          </cell>
        </row>
        <row r="1372">
          <cell r="A1372">
            <v>87454</v>
          </cell>
          <cell r="B1372" t="str">
            <v>ALVENARIA DE VEDAÇÃO DE BLOCOS VAZADOS DE CONCRETO DE 9X19X39CM (ESPES SURA 9CM) DE PAREDES COM ÁREA LÍQUIDA MAIOR OU IGUAL A 6M² SEM VÃOS E ARGAMASSA DE ASSENTAMENTO COM PREPARO MANUAL. AF_06/2014</v>
          </cell>
          <cell r="C1372" t="str">
            <v>M2</v>
          </cell>
          <cell r="D1372">
            <v>39.54</v>
          </cell>
        </row>
        <row r="1373">
          <cell r="A1373">
            <v>87455</v>
          </cell>
          <cell r="B1373" t="str">
            <v>ALVENARIA DE VEDAÇÃO DE BLOCOS VAZADOS DE CONCRETO DE 14X19X39CM (ESPE SSURA 14CM) DE PAREDES COM ÁREA LÍQUIDA MAIOR OU IGUAL A 6M² SEM VÃOS E ARGAMASSA DE ASSENTAMENTO COM PREPARO EM BETONEIRA. AF_06/2014</v>
          </cell>
          <cell r="C1373" t="str">
            <v>M2</v>
          </cell>
          <cell r="D1373">
            <v>49.44</v>
          </cell>
        </row>
        <row r="1374">
          <cell r="A1374">
            <v>87456</v>
          </cell>
          <cell r="B1374" t="str">
            <v>ALVENARIA DE VEDAÇÃO DE BLOCOS VAZADOS DE CONCRETO DE 14X19X39CM (ESPE SSURA 14CM) DE PAREDES COM ÁREA LÍQUIDA MAIOR OU IGUAL A 6M² SEM VÃOS E ARGAMASSA DE ASSENTAMENTO COM PREPARO MANUAL. AF_06/2014</v>
          </cell>
          <cell r="C1374" t="str">
            <v>M2</v>
          </cell>
          <cell r="D1374">
            <v>50.48</v>
          </cell>
        </row>
        <row r="1375">
          <cell r="A1375">
            <v>87457</v>
          </cell>
          <cell r="B1375" t="str">
            <v>ALVENARIA DE VEDAÇÃO DE BLOCOS VAZADOS DE CONCRETO DE 19X19X39CM (ESPE SSURA 19CM) DE PAREDES COM ÁREA LÍQUIDA MAIOR OU IGUAL A 6M² SEM VÃOS E ARGAMASSA DE ASSENTAMENTO COM PREPARO EM BETONEIRA. AF_06/2014</v>
          </cell>
          <cell r="C1375" t="str">
            <v>M2</v>
          </cell>
          <cell r="D1375">
            <v>60.41</v>
          </cell>
        </row>
        <row r="1376">
          <cell r="A1376">
            <v>87458</v>
          </cell>
          <cell r="B1376" t="str">
            <v>ALVENARIA DE VEDAÇÃO DE BLOCOS VAZADOS DE CONCRETO DE 19X19X39CM (ESPE SSURA 19CM) DE PAREDES COM ÁREA LÍQUIDA MAIOR OU IGUAL A 6M² SEM VÃOS E ARGAMASSA DE ASSENTAMENTO COM PREPARO MANUAL. AF_06/2014</v>
          </cell>
          <cell r="C1376" t="str">
            <v>M2</v>
          </cell>
          <cell r="D1376">
            <v>61.37</v>
          </cell>
        </row>
        <row r="1377">
          <cell r="A1377">
            <v>87459</v>
          </cell>
          <cell r="B1377" t="str">
            <v>ALVENARIA DE VEDAÇÃO DE BLOCOS VAZADOS DE CONCRETO DE 9X19X39CM (ESPES SURA 9CM) DE PAREDES COM ÁREA LÍQUIDA MENOR QUE 6M² COM VÃOS E ARGAMAS SA DE ASSENTAMENTO COM PREPARO EM BETONEIRA. AF_06/2014</v>
          </cell>
          <cell r="C1377" t="str">
            <v>M2</v>
          </cell>
          <cell r="D1377">
            <v>46.32</v>
          </cell>
        </row>
        <row r="1378">
          <cell r="A1378">
            <v>87460</v>
          </cell>
          <cell r="B1378" t="str">
            <v>ALVENARIA DE VEDAÇÃO DE BLOCOS VAZADOS DE CONCRETO DE 9X19X39CM (ESPES SURA 9CM) DE PAREDES COM ÁREA LÍQUIDA MENOR QUE 6M² COM VÃOS E ARGAMAS SA DE ASSENTAMENTO COM PREPARO MANUAL. AF_06/2014</v>
          </cell>
          <cell r="C1378" t="str">
            <v>M2</v>
          </cell>
          <cell r="D1378">
            <v>46.97</v>
          </cell>
        </row>
        <row r="1379">
          <cell r="A1379">
            <v>87461</v>
          </cell>
          <cell r="B1379" t="str">
            <v>ALVENARIA DE VEDAÇÃO DE BLOCOS VAZADOS DE CONCRETO DE 14X19X39CM (ESPE SSURA 14CM) DE PAREDES COM ÁREA LÍQUIDA MENOR QUE 6M² COM VÃOS E ARGAM ASSA DE ASSENTAMENTO COM PREPARO EM BETONEIRA. AF_06/2014</v>
          </cell>
          <cell r="C1379" t="str">
            <v>M2</v>
          </cell>
          <cell r="D1379">
            <v>57.69</v>
          </cell>
        </row>
        <row r="1380">
          <cell r="A1380">
            <v>87462</v>
          </cell>
          <cell r="B1380" t="str">
            <v>ALVENARIA DE VEDAÇÃO DE BLOCOS VAZADOS DE CONCRETO DE 14X19X39CM (ESPE SSURA 14CM) DE PAREDES COM ÁREA LÍQUIDA MENOR QUE 6M² COM VÃOS E ARGAM ASSA DE ASSENTAMENTO COM PREPARO MANUAL. AF_06/2014</v>
          </cell>
          <cell r="C1380" t="str">
            <v>M2</v>
          </cell>
          <cell r="D1380">
            <v>58.46</v>
          </cell>
        </row>
        <row r="1381">
          <cell r="A1381">
            <v>87463</v>
          </cell>
          <cell r="B1381" t="str">
            <v>ALVENARIA DE VEDAÇÃO DE BLOCOS VAZADOS DE CONCRETO DE 19X19X39CM (ESPE SSURA 19CM) DE PAREDES COM ÁREA LÍQUIDA MENOR QUE 6M² COM VÃOS E ARGAM ASSA DE ASSENTAMENTO COM PREPARO EM BETONEIRA. AF_06/2014</v>
          </cell>
          <cell r="C1381" t="str">
            <v>M2</v>
          </cell>
          <cell r="D1381">
            <v>68.790000000000006</v>
          </cell>
        </row>
        <row r="1382">
          <cell r="A1382">
            <v>87464</v>
          </cell>
          <cell r="B1382" t="str">
            <v>ALVENARIA DE VEDAÇÃO DE BLOCOS VAZADOS DE CONCRETO DE 19X19X39CM (ESPE SSURA 19CM) DE PAREDES COM ÁREA LÍQUIDA MENOR QUE 6M² COM VÃOS E ARGAM ASSA DE ASSENTAMENTO COM PREPARO MANUAL. AF_06/2014</v>
          </cell>
          <cell r="C1382" t="str">
            <v>M2</v>
          </cell>
          <cell r="D1382">
            <v>69.739999999999995</v>
          </cell>
        </row>
        <row r="1383">
          <cell r="A1383">
            <v>87465</v>
          </cell>
          <cell r="B1383" t="str">
            <v>ALVENARIA DE VEDAÇÃO DE BLOCOS VAZADOS DE CONCRETO DE 9X19X39CM (ESPES SURA 9CM) DE PAREDES COM ÁREA LÍQUIDA MAIOR OU IGUAL A 6M² COM VÃOS E ARGAMASSA DE ASSENTAMENTO COM PREPARO EM BETONEIRA. AF_06/2014</v>
          </cell>
          <cell r="C1383" t="str">
            <v>M2</v>
          </cell>
          <cell r="D1383">
            <v>41.46</v>
          </cell>
        </row>
        <row r="1384">
          <cell r="A1384">
            <v>87466</v>
          </cell>
          <cell r="B1384" t="str">
            <v>ALVENARIA DE VEDAÇÃO DE BLOCOS VAZADOS DE CONCRETO DE 9X19X39CM (ESPES SURA 9CM) DE PAREDES COM ÁREA LÍQUIDA MAIOR OU IGUAL A 6M² COM VÃOS E ARGAMASSA DE ASSENTAMENTO COM PREPARO MANUAL. AF_06/2014</v>
          </cell>
          <cell r="C1384" t="str">
            <v>M2</v>
          </cell>
          <cell r="D1384">
            <v>42.11</v>
          </cell>
        </row>
        <row r="1385">
          <cell r="A1385">
            <v>87467</v>
          </cell>
          <cell r="B1385" t="str">
            <v>ALVENARIA DE VEDAÇÃO DE BLOCOS VAZADOS DE CONCRETO DE 14X19X39CM (ESPE SSURA 14CM) DE PAREDES COM ÁREA LÍQUIDA MAIOR OU IGUAL A 6M² COM VÃOS E ARGAMASSA DE ASSENTAMENTO COM PREPARO EM BETONEIRA. AF_06/2014</v>
          </cell>
          <cell r="C1385" t="str">
            <v>M2</v>
          </cell>
          <cell r="D1385">
            <v>52.32</v>
          </cell>
        </row>
        <row r="1386">
          <cell r="A1386">
            <v>87468</v>
          </cell>
          <cell r="B1386" t="str">
            <v>ALVENARIA DE VEDAÇÃO DE BLOCOS VAZADOS DE CONCRETO DE 14X19X39CM (ESPE SSURA 14CM) DE PAREDES COM ÁREA LÍQUIDA MAIOR OU IGUAL A 6M² COM VÃOS E ARGAMASSA DE ASSENTAMENTO COM PREPARO MANUAL. AF_06/2014</v>
          </cell>
          <cell r="C1386" t="str">
            <v>M2</v>
          </cell>
          <cell r="D1386">
            <v>53.08</v>
          </cell>
        </row>
        <row r="1387">
          <cell r="A1387">
            <v>87469</v>
          </cell>
          <cell r="B1387" t="str">
            <v>ALVENARIA DE VEDAÇÃO DE BLOCOS VAZADOS DE CONCRETO DE 19X19X39CM (ESPE SSURA 19CM) DE PAREDES COM ÁREA LÍQUIDA MAIOR OU IGUAL A 6M² COM VÃOS E ARGAMASSA DE ASSENTAMENTO COM PREPARO EM BETONEIRA. AF_06/2014</v>
          </cell>
          <cell r="C1387" t="str">
            <v>M2</v>
          </cell>
          <cell r="D1387">
            <v>63.43</v>
          </cell>
        </row>
        <row r="1388">
          <cell r="A1388">
            <v>87470</v>
          </cell>
          <cell r="B1388" t="str">
            <v>ALVENARIA DE VEDAÇÃO DE BLOCOS VAZADOS DE CONCRETO DE 19X19X39CM (ESPE SSURA 19CM) DE PAREDES COM ÁREA LÍQUIDA MAIOR OU IGUAL A 6M² COM VÃOS E ARGAMASSA DE ASSENTAMENTO COM PREPARO MANUAL. AF_06/2014</v>
          </cell>
          <cell r="C1388" t="str">
            <v>M2</v>
          </cell>
          <cell r="D1388">
            <v>64.39</v>
          </cell>
        </row>
        <row r="1389">
          <cell r="A1389">
            <v>87471</v>
          </cell>
          <cell r="B1389" t="str">
            <v>ALVENARIA DE VEDAÇÃO DE BLOCOS CERÂMICOS FURADOS NA VERTICAL DE 9X19X3 9CM (ESPESSURA 9CM) DE PAREDES COM ÁREA LÍQUIDA MENOR QUE 6M² SEM VÃOS E ARGAMASSA DE ASSENTAMENTO COM PREPARO EM BETONEIRA. AF_06/2014</v>
          </cell>
          <cell r="C1389" t="str">
            <v>M2</v>
          </cell>
          <cell r="D1389">
            <v>33.21</v>
          </cell>
        </row>
        <row r="1390">
          <cell r="A1390">
            <v>87472</v>
          </cell>
          <cell r="B1390" t="str">
            <v>ALVENARIA DE VEDAÇÃO DE BLOCOS CERÂMICOS FURADOS NA VERTICAL DE 9X19X3 9CM (ESPESSURA 9CM) DE PAREDES COM ÁREA LÍQUIDA MENOR QUE 6M² SEM VÃOS E ARGAMASSA DE ASSENTAMENTO COM PREPARO MANUAL. AF_06/2014</v>
          </cell>
          <cell r="C1390" t="str">
            <v>M2</v>
          </cell>
          <cell r="D1390">
            <v>33.979999999999997</v>
          </cell>
        </row>
        <row r="1391">
          <cell r="A1391">
            <v>87473</v>
          </cell>
          <cell r="B1391" t="str">
            <v>ALVENARIA DE VEDAÇÃO DE BLOCOS CERÂMICOS FURADOS NA VERTICAL DE 14X19X 39CM (ESPESSURA 14CM) DE PAREDES COM ÁREA LÍQUIDA MENOR QUE 6M² SEM VÃ OS E ARGAMASSA DE ASSENTAMENTO COM PREPARO EM BETONEIRA. AF_06/2014</v>
          </cell>
          <cell r="C1391" t="str">
            <v>M2</v>
          </cell>
          <cell r="D1391">
            <v>45.86</v>
          </cell>
        </row>
        <row r="1392">
          <cell r="A1392">
            <v>87474</v>
          </cell>
          <cell r="B1392" t="str">
            <v>ALVENARIA DE VEDAÇÃO DE BLOCOS CERÂMICOS FURADOS NA VERTICAL DE 14X19X 39CM (ESPESSURA 14CM) DE PAREDES COM ÁREA LÍQUIDA MENOR QUE 6M² SEM VÃ OS E ARGAMASSA DE ASSENTAMENTO COM PREPARO MANUAL. AF_06/2014</v>
          </cell>
          <cell r="C1392" t="str">
            <v>M2</v>
          </cell>
          <cell r="D1392">
            <v>46.73</v>
          </cell>
        </row>
        <row r="1393">
          <cell r="A1393">
            <v>87475</v>
          </cell>
          <cell r="B1393" t="str">
            <v>ALVENARIA DE VEDAÇÃO DE BLOCOS CERÂMICOS FURADOS NA VERTICAL DE 19X19X 39CM (ESPESSURA 19CM) DE PAREDES COM ÁREA LÍQUIDA MENOR QUE 6M² SEM VÃ OS E ARGAMASSA DE ASSENTAMENTO COM PREPARO EM BETONEIRA. AF_06/2014</v>
          </cell>
          <cell r="C1393" t="str">
            <v>M2</v>
          </cell>
          <cell r="D1393">
            <v>53.9</v>
          </cell>
        </row>
        <row r="1394">
          <cell r="A1394">
            <v>87476</v>
          </cell>
          <cell r="B1394" t="str">
            <v>ALVENARIA DE VEDAÇÃO DE BLOCOS CERÂMICOS FURADOS NA VERTICAL DE 19X19X 39CM (ESPESSURA 19CM) DE PAREDES COM ÁREA LÍQUIDA MENOR QUE 6M² SEM VÃ OS E ARGAMASSA DE ASSENTAMENTO COM PREPARO MANUAL. AF_06/2014</v>
          </cell>
          <cell r="C1394" t="str">
            <v>M2</v>
          </cell>
          <cell r="D1394">
            <v>54.92</v>
          </cell>
        </row>
        <row r="1395">
          <cell r="A1395">
            <v>87477</v>
          </cell>
          <cell r="B1395" t="str">
            <v>ALVENARIA DE VEDAÇÃO DE BLOCOS CERÂMICOS FURADOS NA VERTICAL DE 9X19X3 9CM (ESPESSURA 9CM) DE PAREDES COM ÁREA LÍQUIDA MAIOR OU IGUAL A 6M² S EM VÃOS E ARGAMASSA DE ASSENTAMENTO COM PREPARO EM BETONEIRA. AF_06/20 14</v>
          </cell>
          <cell r="C1395" t="str">
            <v>M2</v>
          </cell>
          <cell r="D1395">
            <v>30.11</v>
          </cell>
        </row>
        <row r="1396">
          <cell r="A1396">
            <v>87478</v>
          </cell>
          <cell r="B1396" t="str">
            <v>ALVENARIA DE VEDAÇÃO DE BLOCOS CERÂMICOS FURADOS NA VERTICAL DE 9X19X3 9CM (ESPESSURA 9CM) DE PAREDES COM ÁREA LÍQUIDA MAIOR OU IGUAL A 6M² S EM VÃOS E ARGAMASSA DE ASSENTAMENTO COM PREPARO MANUAL. AF_06/2014</v>
          </cell>
          <cell r="C1396" t="str">
            <v>M2</v>
          </cell>
          <cell r="D1396">
            <v>30.87</v>
          </cell>
        </row>
        <row r="1397">
          <cell r="A1397">
            <v>87479</v>
          </cell>
          <cell r="B1397" t="str">
            <v>ALVENARIA DE VEDAÇÃO DE BLOCOS CERÂMICOS FURADOS NA VERTICAL DE 14X19X 39CM (ESPESSURA 14CM) DE PAREDES COM ÁREA LÍQUIDA MAIOR OU IGUAL A 6M² SEM VÃOS E ARGAMASSA DE ASSENTAMENTO COM PREPARO EM BETONEIRA. AF_06/ 2014</v>
          </cell>
          <cell r="C1397" t="str">
            <v>M2</v>
          </cell>
          <cell r="D1397">
            <v>42.24</v>
          </cell>
        </row>
        <row r="1398">
          <cell r="A1398">
            <v>87480</v>
          </cell>
          <cell r="B1398" t="str">
            <v>ALVENARIA DE VEDAÇÃO DE BLOCOS CERÂMICOS FURADOS NA VERTICAL DE 14X19X 39CM (ESPESSURA 14CM) DE PAREDES COM ÁREA LÍQUIDA MAIOR OU IGUAL A 6M² SEM VÃOS E ARGAMASSA DE ASSENTAMENTO COM PREPARO MANUAL. AF_06/2014</v>
          </cell>
          <cell r="C1398" t="str">
            <v>M2</v>
          </cell>
          <cell r="D1398">
            <v>43.11</v>
          </cell>
        </row>
        <row r="1399">
          <cell r="A1399">
            <v>87481</v>
          </cell>
          <cell r="B1399" t="str">
            <v>ALVENARIA DE VEDAÇÃO DE BLOCOS CERÂMICOS FURADOS NA VERTICAL DE 19X19X 39CM (ESPESSURA 19CM) DE PAREDES COM ÁREA LÍQUIDA MAIOR OU IGUAL A 6M² SEM VÃOS E ARGAMASSA DE ASSENTAMENTO COM PREPARO EM BETONEIRA. AF_06/ 2014</v>
          </cell>
          <cell r="C1399" t="str">
            <v>M2</v>
          </cell>
          <cell r="D1399">
            <v>50.3</v>
          </cell>
        </row>
        <row r="1400">
          <cell r="A1400">
            <v>87482</v>
          </cell>
          <cell r="B1400" t="str">
            <v>ALVENARIA DE VEDAÇÃO DE BLOCOS CERÂMICOS FURADOS NA VERTICAL DE 19X19X 39CM (ESPESSURA 19CM) DE PAREDES COM ÁREA LÍQUIDA MAIOR OU IGUAL A 6M² SEM VÃOS E ARGAMASSA DE ASSENTAMENTO COM PREPARO MANUAL. AF_06/2014</v>
          </cell>
          <cell r="C1400" t="str">
            <v>M2</v>
          </cell>
          <cell r="D1400">
            <v>51.32</v>
          </cell>
        </row>
        <row r="1401">
          <cell r="A1401">
            <v>87483</v>
          </cell>
          <cell r="B1401" t="str">
            <v>ALVENARIA DE VEDAÇÃO DE BLOCOS CERÂMICOS FURADOS NA VERTICAL DE 9X19X3 9CM (ESPESSURA 9CM) DE PAREDES COM ÁREA LÍQUIDA MENOR QUE 6M² COM VÃOS E ARGAMASSA DE ASSENTAMENTO COM PREPARO EM BETONEIRA. AF_06/2014</v>
          </cell>
          <cell r="C1401" t="str">
            <v>M2</v>
          </cell>
          <cell r="D1401">
            <v>37.880000000000003</v>
          </cell>
        </row>
        <row r="1402">
          <cell r="A1402">
            <v>87484</v>
          </cell>
          <cell r="B1402" t="str">
            <v>ALVENARIA DE VEDAÇÃO DE BLOCOS CERÂMICOS FURADOS NA VERTICAL DE 9X19X3 9CM (ESPESSURA 9CM) DE PAREDES COM ÁREA LÍQUIDA MENOR QUE 6M² COM VÃOS E ARGAMASSA DE ASSENTAMENTO COM PREPARO MANUAL. AF_06/2014</v>
          </cell>
          <cell r="C1402" t="str">
            <v>M2</v>
          </cell>
          <cell r="D1402">
            <v>38.65</v>
          </cell>
        </row>
        <row r="1403">
          <cell r="A1403">
            <v>87485</v>
          </cell>
          <cell r="B1403" t="str">
            <v>ALVENARIA DE VEDAÇÃO DE BLOCOS CERÂMICOS FURADOS NA VERTICAL DE 14X19X 39CM (ESPESSURA 14CM) DE PAREDES COM ÁREA LÍQUIDA MENOR QUE 6M² COM VÃ OS E ARGAMASSA DE ASSENTAMENTO COM PREPARO EM BETONEIRA. AF_06/2014</v>
          </cell>
          <cell r="C1403" t="str">
            <v>M2</v>
          </cell>
          <cell r="D1403">
            <v>50.63</v>
          </cell>
        </row>
        <row r="1404">
          <cell r="A1404">
            <v>87487</v>
          </cell>
          <cell r="B1404" t="str">
            <v>ALVENARIA DE VEDAÇÃO DE BLOCOS CERÂMICOS FURADOS NA VERTICAL DE 19X19X 39CM (ESPESSURA 19CM) DE PAREDES COM ÁREA LÍQUIDA MENOR QUE 6M² COM VÃ OS E ARGAMASSA DE ASSENTAMENTO COM PREPARO EM BETONEIRA. AF_06/2014</v>
          </cell>
          <cell r="C1404" t="str">
            <v>M2</v>
          </cell>
          <cell r="D1404">
            <v>58.54</v>
          </cell>
        </row>
        <row r="1405">
          <cell r="A1405">
            <v>87488</v>
          </cell>
          <cell r="B1405" t="str">
            <v>ALVENARIA DE VEDAÇÃO DE BLOCOS CERÂMICOS FURADOS NA VERTICAL DE 19X19X 39CM (ESPESSURA 19CM) DE PAREDES COM ÁREA LÍQUIDA MENOR QUE 6M² COM VÃ OS E ARGAMASSA DE ASSENTAMENTO COM PREPARO MANUAL. AF_06/2014</v>
          </cell>
          <cell r="C1405" t="str">
            <v>M2</v>
          </cell>
          <cell r="D1405">
            <v>59.56</v>
          </cell>
        </row>
        <row r="1406">
          <cell r="A1406">
            <v>87489</v>
          </cell>
          <cell r="B1406" t="str">
            <v>ALVENARIA DE VEDAÇÃO DE BLOCOS CERÂMICOS FURADOS NA VERTICAL DE 9X19X3 9CM (ESPESSURA 9CM) DE PAREDES COM ÁREA LÍQUIDA MAIOR OU IGUAL A 6M² C OM VÃOS E ARGAMASSA DE ASSENTAMENTO COM PREPARO EM BETONEIRA. AF_06/20 14</v>
          </cell>
          <cell r="C1406" t="str">
            <v>M2</v>
          </cell>
          <cell r="D1406">
            <v>32.81</v>
          </cell>
        </row>
        <row r="1407">
          <cell r="A1407">
            <v>87490</v>
          </cell>
          <cell r="B1407" t="str">
            <v>ALVENARIA DE VEDAÇÃO DE BLOCOS CERÂMICOS FURADOS NA VERTICAL DE 9X19X3 9CM (ESPESSURA 9CM) DE PAREDES COM ÁREA LÍQUIDA MAIOR OU IGUAL A 6M² C OM VÃOS E ARGAMASSA DE ASSENTAMENTO COM PREPARO MANUAL. AF_06/2014</v>
          </cell>
          <cell r="C1407" t="str">
            <v>M2</v>
          </cell>
          <cell r="D1407">
            <v>33.57</v>
          </cell>
        </row>
        <row r="1408">
          <cell r="A1408">
            <v>87491</v>
          </cell>
          <cell r="B1408" t="str">
            <v>ALVENARIA DE VEDAÇÃO DE BLOCOS CERÂMICOS FURADOS NA VERTICAL DE 14X19X 39CM (ESPESSURA 14CM) DE PAREDES COM ÁREA LÍQUIDA MAIOR OU IGUAL A 6M² COM VÃOS E ARGAMASSA DE ASSENTAMENTO COM PREPARO EM BETONEIRA. AF_06/ 2014</v>
          </cell>
          <cell r="C1408" t="str">
            <v>M2</v>
          </cell>
          <cell r="D1408">
            <v>45.04</v>
          </cell>
        </row>
        <row r="1409">
          <cell r="A1409">
            <v>87492</v>
          </cell>
          <cell r="B1409" t="str">
            <v>ALVENARIA DE VEDAÇÃO DE BLOCOS CERÂMICOS FURADOS NA VERTICAL DE 14X19X 39CM (ESPESSURA 14CM) DE PAREDES COM ÁREA LÍQUIDA MAIOR OU IGUAL A 6M² COM VÃOS E ARGAMASSA DE ASSENTAMENTO COM PREPARO MANUAL. AF_06/2014</v>
          </cell>
          <cell r="C1409" t="str">
            <v>M2</v>
          </cell>
          <cell r="D1409">
            <v>45.91</v>
          </cell>
        </row>
        <row r="1410">
          <cell r="A1410">
            <v>87493</v>
          </cell>
          <cell r="B1410" t="str">
            <v>ALVENARIA DE VEDAÇÃO DE BLOCOS CERÂMICOS FURADOS NA VERTICAL DE 19X19X 39CM (ESPESSURA 19CM) DE PAREDES COM ÁREA LÍQUIDA MAIOR OU IGUAL A 6M² COM VÃOS E ARGAMASSA DE ASSENTAMENTO COM PREPARO EM BETONEIRA. AF_06/ 2014</v>
          </cell>
          <cell r="C1410" t="str">
            <v>M2</v>
          </cell>
          <cell r="D1410">
            <v>53.19</v>
          </cell>
        </row>
        <row r="1411">
          <cell r="A1411">
            <v>87494</v>
          </cell>
          <cell r="B1411" t="str">
            <v>ALVENARIA DE VEDAÇÃO DE BLOCOS CERÂMICOS FURADOS NA VERTICAL DE 19X19X 39CM (ESPESSURA 19CM) DE PAREDES COM ÁREA LÍQUIDA MAIOR OU IGUAL A 6M² COM VÃOS E ARGAMASSA DE ASSENTAMENTO COM PREPARO MANUAL. AF_06/2014</v>
          </cell>
          <cell r="C1411" t="str">
            <v>M2</v>
          </cell>
          <cell r="D1411">
            <v>54.21</v>
          </cell>
        </row>
        <row r="1412">
          <cell r="A1412">
            <v>87495</v>
          </cell>
          <cell r="B1412" t="str">
            <v>ALVENARIA DE VEDAÇÃO DE BLOCOS CERÂMICOS FURADOS NA HORIZONTAL DE 9X19 X19CM (ESPESSURA 9CM) DE PAREDES COM ÁREA LÍQUIDA MENOR QUE 6M² SEM VÃ OS E ARGAMASSA DE ASSENTAMENTO COM PREPARO EM BETONEIRA. AF_06/2014</v>
          </cell>
          <cell r="C1412" t="str">
            <v>M2</v>
          </cell>
          <cell r="D1412">
            <v>54.91</v>
          </cell>
        </row>
        <row r="1413">
          <cell r="A1413">
            <v>87496</v>
          </cell>
          <cell r="B1413" t="str">
            <v>ALVENARIA DE VEDAÇÃO DE BLOCOS CERÂMICOS FURADOS NA HORIZONTAL DE 9X19 X19CM (ESPESSURA 9CM) DE PAREDES COM ÁREA LÍQUIDA MENOR QUE 6M² SEM VÃ OS E ARGAMASSA DE ASSENTAMENTO COM PREPARO MANUAL. AF_06/2014</v>
          </cell>
          <cell r="C1413" t="str">
            <v>M2</v>
          </cell>
          <cell r="D1413">
            <v>55.63</v>
          </cell>
        </row>
        <row r="1414">
          <cell r="A1414">
            <v>87497</v>
          </cell>
          <cell r="B1414" t="str">
            <v>ALVENARIA DE VEDAÇÃO DE BLOCOS CERÂMICOS FURADOS NA HORIZONTAL DE 11,5 X19X19CM (ESPESSURA 11,5CM) DE PAREDES COM ÁREA LÍQUIDA MENOR QUE 6M² SEM VÃOS E ARGAMASSA DE ASSENTAMENTO COM PREPARO EM BETONEIRA. AF_06/2 014_P</v>
          </cell>
          <cell r="C1414" t="str">
            <v>M2</v>
          </cell>
          <cell r="D1414">
            <v>53.67</v>
          </cell>
        </row>
        <row r="1415">
          <cell r="A1415">
            <v>87498</v>
          </cell>
          <cell r="B1415" t="str">
            <v>ALVENARIA DE VEDAÇÃO DE BLOCOS CERÂMICOS FURADOS NA HORIZONTAL DE 11,5 X19X19CM (ESPESSURA 11,5CM) DE PAREDES COM ÁREA LÍQUIDA MENOR QUE 6M² SEM VÃOS E ARGAMASSA DE ASSENTAMENTO COM PREPARO MANUAL. AF_06/2014_P</v>
          </cell>
          <cell r="C1415" t="str">
            <v>M2</v>
          </cell>
          <cell r="D1415">
            <v>54.59</v>
          </cell>
        </row>
        <row r="1416">
          <cell r="A1416">
            <v>87499</v>
          </cell>
          <cell r="B1416" t="str">
            <v>ALVENARIA DE VEDAÇÃO DE BLOCOS CERÂMICOS FURADOS NA HORIZONTAL DE 9X14 X19CM (ESPESSURA 9CM) DE PAREDES COM ÁREA LÍQUIDA MENOR QUE 6M² SEM VÃ OS E ARGAMASSA DE ASSENTAMENTO COM PREPARO EM BETONEIRA. AF_06/2014</v>
          </cell>
          <cell r="C1416" t="str">
            <v>M2</v>
          </cell>
          <cell r="D1416">
            <v>77.39</v>
          </cell>
        </row>
        <row r="1417">
          <cell r="A1417">
            <v>87500</v>
          </cell>
          <cell r="B1417" t="str">
            <v>ALVENARIA DE VEDAÇÃO DE BLOCOS CERÂMICOS FURADOS NA HORIZONTAL DE 9X14 X19CM (ESPESSURA 9CM) DE PAREDES COM ÁREA LÍQUIDA MENOR QUE 6M² SEM VÃ OS E ARGAMASSA DE ASSENTAMENTO COM PREPARO MANUAL. AF_06/2014</v>
          </cell>
          <cell r="C1417" t="str">
            <v>M2</v>
          </cell>
          <cell r="D1417">
            <v>78.17</v>
          </cell>
        </row>
        <row r="1418">
          <cell r="A1418">
            <v>87501</v>
          </cell>
          <cell r="B1418" t="str">
            <v>ALVENARIA DE VEDAÇÃO DE BLOCOS CERÂMICOS FURADOS NA HORIZONTAL DE 14X9 X19CM (ESPESSURA 14CM) DE PAREDES COM ÁREA LÍQUIDA MENOR QUE 6M² SEM V ÃOS E ARGAMASSA DE ASSENTAMENTO COM PREPARO EM BETONEIRA. AF_06/2014</v>
          </cell>
          <cell r="C1418" t="str">
            <v>M2</v>
          </cell>
          <cell r="D1418">
            <v>102.46</v>
          </cell>
        </row>
        <row r="1419">
          <cell r="A1419">
            <v>87502</v>
          </cell>
          <cell r="B1419" t="str">
            <v>ALVENARIA DE VEDAÇÃO DE BLOCOS CERÂMICOS FURADOS NA HORIZONTAL DE 14X9 X19CM (ESPESSURA 14CM) DE PAREDES COM ÁREA LÍQUIDA MENOR QUE 6M² SEM V ÃOS E ARGAMASSA DE ASSENTAMENTO COM PREPARO MANUAL. AF_06/2014</v>
          </cell>
          <cell r="C1419" t="str">
            <v>M2</v>
          </cell>
          <cell r="D1419">
            <v>103.46</v>
          </cell>
        </row>
        <row r="1420">
          <cell r="A1420">
            <v>87503</v>
          </cell>
          <cell r="B1420" t="str">
            <v>ALVENARIA DE VEDAÇÃO DE BLOCOS CERÂMICOS FURADOS NA HORIZONTAL DE 9X19 X19CM (ESPESSURA 9CM) DE PAREDES COM ÁREA LÍQUIDA MAIOR OU IGUAL A 6M² SEM VÃOS E ARGAMASSA DE ASSENTAMENTO COM PREPARO EM BETONEIRA. AF_06/ 2014</v>
          </cell>
          <cell r="C1420" t="str">
            <v>M2</v>
          </cell>
          <cell r="D1420">
            <v>47.2</v>
          </cell>
        </row>
        <row r="1421">
          <cell r="A1421">
            <v>87504</v>
          </cell>
          <cell r="B1421" t="str">
            <v>ALVENARIA DE VEDAÇÃO DE BLOCOS CERÂMICOS FURADOS NA HORIZONTAL DE 9X19 X19CM (ESPESSURA 9CM) DE PAREDES COM ÁREA LÍQUIDA MAIOR OU IGUAL A 6M² SEM VÃOS E ARGAMASSA DE ASSENTAMENTO COM PREPARO MANUAL. AF_06/2014</v>
          </cell>
          <cell r="C1421" t="str">
            <v>M2</v>
          </cell>
          <cell r="D1421">
            <v>47.92</v>
          </cell>
        </row>
        <row r="1422">
          <cell r="A1422">
            <v>87505</v>
          </cell>
          <cell r="B1422" t="str">
            <v>ALVENARIA DE VEDAÇÃO DE BLOCOS CERÂMICOS FURADOS NA HORIZONTAL DE 11,5 X19X19CM (ESPESSURA 11,5M) DE PAREDES COM ÁREA LÍQUIDA MAIOR OU IGUAL A 6M² SEM VÃOS E ARGAMASSA DE ASSENTAMENTO COM PREPARO EM BETONEIRA. A F_06/2014_P</v>
          </cell>
          <cell r="C1422" t="str">
            <v>M2</v>
          </cell>
          <cell r="D1422">
            <v>45.94</v>
          </cell>
        </row>
        <row r="1423">
          <cell r="A1423">
            <v>87506</v>
          </cell>
          <cell r="B1423" t="str">
            <v>ALVENARIA DE VEDAÇÃO DE BLOCOS CERÂMICOS FURADOS NA HORIZONTAL DE 11,5 X19X19CM (ESPESSURA 11,5M) DE PAREDES COM ÁREA LÍQUIDA MAIOR OU IGUAL A 6M² SEM VÃOS E ARGAMASSA DE ASSENTAMENTO COM PREPARO MANUAL. AF_06/2 014_P</v>
          </cell>
          <cell r="C1423" t="str">
            <v>M2</v>
          </cell>
          <cell r="D1423">
            <v>46.86</v>
          </cell>
        </row>
        <row r="1424">
          <cell r="A1424">
            <v>87507</v>
          </cell>
          <cell r="B1424" t="str">
            <v>ALVENARIA DE VEDAÇÃO DE BLOCOS CERÂMICOS FURADOS NA HORIZONTAL DE 9X14 X19CM (ESPESSURA 9CM) DE PAREDES COM ÁREA LÍQUIDA MAIOR OU IGUAL A 6M² SEM VÃOS E ARGAMASSA DE ASSENTAMENTO COM PREPARO EM BETONEIRA. AF_06/ 2014</v>
          </cell>
          <cell r="C1424" t="str">
            <v>M2</v>
          </cell>
          <cell r="D1424">
            <v>69.62</v>
          </cell>
        </row>
        <row r="1425">
          <cell r="A1425">
            <v>87508</v>
          </cell>
          <cell r="B1425" t="str">
            <v>ALVENARIA DE VEDAÇÃO DE BLOCOS CERÂMICOS FURADOS NA HORIZONTAL DE 9X14 X19CM (ESPESSURA 9CM) DE PAREDES COM ÁREA LÍQUIDA MAIOR OU IGUAL A 6M² SEM VÃOS E ARGAMASSA DE ASSENTAMENTO COM PREPARO MANUAL. AF_06/2014</v>
          </cell>
          <cell r="C1425" t="str">
            <v>M2</v>
          </cell>
          <cell r="D1425">
            <v>70.400000000000006</v>
          </cell>
        </row>
        <row r="1426">
          <cell r="A1426">
            <v>87509</v>
          </cell>
          <cell r="B1426" t="str">
            <v>ALVENARIA DE VEDAÇÃO DE BLOCOS CERÂMICOS FURADOS NA HORIZONTAL DE 14X9 X19CM (ESPESSURA 14CM) DE PAREDES COM ÁREA LÍQUIDA MAIOR OU IGUAL A 6M ² SEM VÃOS E ARGAMASSA DE ASSENTAMENTO COM PREPARO EM BETONEIRA. AF_06 /2014</v>
          </cell>
          <cell r="C1426" t="str">
            <v>M2</v>
          </cell>
          <cell r="D1426">
            <v>93.35</v>
          </cell>
        </row>
        <row r="1427">
          <cell r="A1427">
            <v>87510</v>
          </cell>
          <cell r="B1427" t="str">
            <v>ALVENARIA DE VEDAÇÃO DE BLOCOS CERÂMICOS FURADOS NA HORIZONTAL DE 14X9 X19CM (ESPESSURA 14CM) DE PAREDES COM ÁREA LÍQUIDA MAIOR OU IGUAL A 6M ² SEM VÃOS E ARGAMASSA DE ASSENTAMENTO COM PREPARO MANUAL. AF_06/2014</v>
          </cell>
          <cell r="C1427" t="str">
            <v>M2</v>
          </cell>
          <cell r="D1427">
            <v>94.34</v>
          </cell>
        </row>
        <row r="1428">
          <cell r="A1428">
            <v>87511</v>
          </cell>
          <cell r="B1428" t="str">
            <v>ALVENARIA DE VEDAÇÃO DE BLOCOS CERÂMICOS FURADOS NA HORIZONTAL DE 9X19 X19CM (ESPESSURA 9CM) DE PAREDES COM ÁREA LÍQUIDA MENOR QUE 6M² COM VÃ OS E ARGAMASSA DE ASSENTAMENTO COM PREPARO EM BETONEIRA. AF_06/2014</v>
          </cell>
          <cell r="C1428" t="str">
            <v>M2</v>
          </cell>
          <cell r="D1428">
            <v>61.44</v>
          </cell>
        </row>
        <row r="1429">
          <cell r="A1429">
            <v>87512</v>
          </cell>
          <cell r="B1429" t="str">
            <v>ALVENARIA DE VEDAÇÃO DE BLOCOS CERÂMICOS FURADOS NA HORIZONTAL DE 9X19 X19CM (ESPESSURA 9CM) DE PAREDES COM ÁREA LÍQUIDA MENOR QUE 6M² COM VÃ OS E ARGAMASSA DE ASSENTAMENTO COM PREPARO MANUAL. AF_06/2014</v>
          </cell>
          <cell r="C1429" t="str">
            <v>M2</v>
          </cell>
          <cell r="D1429">
            <v>62.17</v>
          </cell>
        </row>
        <row r="1430">
          <cell r="A1430">
            <v>87513</v>
          </cell>
          <cell r="B1430" t="str">
            <v>ALVENARIA DE VEDAÇÃO DE BLOCOS CERÂMICOS FURADOS NA HORIZONTAL DE 11,5 X19X19CM (ESPESSURA 11,5CM) DE PAREDES COM ÁREA LÍQUIDA MENOR QUE 6M² COM VÃOS E ARGAMASSA DE ASSENTAMENTO COM PREPARO EM BETONEIRA. AF_06/2 014_P</v>
          </cell>
          <cell r="C1430" t="str">
            <v>M2</v>
          </cell>
          <cell r="D1430">
            <v>60.47</v>
          </cell>
        </row>
        <row r="1431">
          <cell r="A1431">
            <v>87514</v>
          </cell>
          <cell r="B1431" t="str">
            <v>ALVENARIA DE VEDAÇÃO DE BLOCOS CERÂMICOS FURADOS NA HORIZONTAL DE 11,5 X19X19CM (ESPESSURA 11,5CM) DE PAREDES COM ÁREA LÍQUIDA MENOR QUE 6M² COM VÃOS E ARGAMASSA DE ASSENTAMENTO COM PREPARO MANUAL. AF_06/2014_P</v>
          </cell>
          <cell r="C1431" t="str">
            <v>M2</v>
          </cell>
          <cell r="D1431">
            <v>61.4</v>
          </cell>
        </row>
        <row r="1432">
          <cell r="A1432">
            <v>87515</v>
          </cell>
          <cell r="B1432" t="str">
            <v>ALVENARIA DE VEDAÇÃO DE BLOCOS CERÂMICOS FURADOS NA HORIZONTAL DE 9X14 X19CM (ESPESSURA 9CM) DE PAREDES COM ÁREA LÍQUIDA MENOR QUE 6M² COM VÃ OS E ARGAMASSA DE ASSENTAMENTO COM PREPARO EM BETONEIRA. AF_06/2014</v>
          </cell>
          <cell r="C1432" t="str">
            <v>M2</v>
          </cell>
          <cell r="D1432">
            <v>83.91</v>
          </cell>
        </row>
        <row r="1433">
          <cell r="A1433">
            <v>87516</v>
          </cell>
          <cell r="B1433" t="str">
            <v>ALVENARIA DE VEDAÇÃO DE BLOCOS CERÂMICOS FURADOS NA HORIZONTAL DE 9X14 X19CM (ESPESSURA 9CM) DE PAREDES COM ÁREA LÍQUIDA MENOR QUE 6M² COM VÃ OS E ARGAMASSA DE ASSENTAMENTO COM PREPARO MANUAL. AF_06/2014</v>
          </cell>
          <cell r="C1433" t="str">
            <v>M2</v>
          </cell>
          <cell r="D1433">
            <v>84.69</v>
          </cell>
        </row>
        <row r="1434">
          <cell r="A1434">
            <v>87517</v>
          </cell>
          <cell r="B1434" t="str">
            <v>ALVENARIA DE VEDAÇÃO DE BLOCOS CERÂMICOS FURADOS NA HORIZONTAL DE 14X9 X19CM (ESPESSURA 14CM) DE PAREDES COM ÁREA LÍQUIDA MENOR QUE 6M² COM V ÃOS E ARGAMASSA DE ASSENTAMENTO COM PREPARO EM BETONEIRA. AF_06/2014</v>
          </cell>
          <cell r="C1434" t="str">
            <v>M2</v>
          </cell>
          <cell r="D1434">
            <v>109.3</v>
          </cell>
        </row>
        <row r="1435">
          <cell r="A1435">
            <v>87518</v>
          </cell>
          <cell r="B1435" t="str">
            <v>ALVENARIA DE VEDAÇÃO DE BLOCOS CERÂMICOS FURADOS NA HORIZONTAL DE 14X9 X19CM (ESPESSURA 14CM) DE PAREDES COM ÁREA LÍQUIDA MENOR QUE 6M² COM V ÃOS E ARGAMASSA DE ASSENTAMENTO COM PREPARO MANUAL. AF_06/2014</v>
          </cell>
          <cell r="C1435" t="str">
            <v>M2</v>
          </cell>
          <cell r="D1435">
            <v>110.29</v>
          </cell>
        </row>
        <row r="1436">
          <cell r="A1436">
            <v>87519</v>
          </cell>
          <cell r="B1436" t="str">
            <v>ALVENARIA DE VEDAÇÃO DE BLOCOS CERÂMICOS FURADOS NA HORIZONTAL DE 9X19 X19CM (ESPESSURA 9CM) DE PAREDES COM ÁREA LÍQUIDA MAIOR OU IGUAL A 6M² COM VÃOS E ARGAMASSA DE ASSENTAMENTO COM PREPARO EM BETONEIRA. AF_06/ 2014</v>
          </cell>
          <cell r="C1436" t="str">
            <v>M2</v>
          </cell>
          <cell r="D1436">
            <v>51.32</v>
          </cell>
        </row>
        <row r="1437">
          <cell r="A1437">
            <v>87520</v>
          </cell>
          <cell r="B1437" t="str">
            <v>ALVENARIA DE VEDAÇÃO DE BLOCOS CERÂMICOS FURADOS NA HORIZONTAL DE 9X19 X19CM (ESPESSURA 9CM) DE PAREDES COM ÁREA LÍQUIDA MAIOR OU IGUAL A 6M² COM VÃOS E ARGAMASSA DE ASSENTAMENTO COM PREPARO MANUAL. AF_06/2014</v>
          </cell>
          <cell r="C1437" t="str">
            <v>M2</v>
          </cell>
          <cell r="D1437">
            <v>52.05</v>
          </cell>
        </row>
        <row r="1438">
          <cell r="A1438">
            <v>87521</v>
          </cell>
          <cell r="B1438" t="str">
            <v>ALVENARIA DE VEDAÇÃO DE BLOCOS CERÂMICOS FURADOS NA HORIZONTAL DE 11,5 X19X19CM (ESPESSURA 11,5CM) DE PAREDES COM ÁREA LÍQUIDA MAIOR OU IGUAL A 6M² COM VÃOS E ARGAMASSA DE ASSENTAMENTO COM PREPARO EM BETONEIRA. AF_06/2014_P</v>
          </cell>
          <cell r="C1438" t="str">
            <v>M2</v>
          </cell>
          <cell r="D1438">
            <v>50.11</v>
          </cell>
        </row>
        <row r="1439">
          <cell r="A1439">
            <v>87522</v>
          </cell>
          <cell r="B1439" t="str">
            <v>ALVENARIA DE VEDAÇÃO DE BLOCOS CERÂMICOS FURADOS NA HORIZONTAL DE 11,5 X19X19CM (ESPESSURA 11,5CM) DE PAREDES COM ÁREA LÍQUIDA MAIOR OU IGUAL A 6M² COM VÃOS E ARGAMASSA DE ASSENTAMENTO COM PREPARO MANUAL. AF_06/ 2014_P</v>
          </cell>
          <cell r="C1439" t="str">
            <v>M2</v>
          </cell>
          <cell r="D1439">
            <v>51.03</v>
          </cell>
        </row>
        <row r="1440">
          <cell r="A1440">
            <v>87523</v>
          </cell>
          <cell r="B1440" t="str">
            <v>ALVENARIA DE VEDAÇÃO DE BLOCOS CERÂMICOS FURADOS NA HORIZONTAL DE 9X14 X19CM (ESPESSURA 9CM) DE PAREDES COM ÁREA LÍQUIDA MAIOR OU IGUAL A 6M² COM VÃOS E ARGAMASSA DE ASSENTAMENTO COM PREPARO EM BETONEIRA. AF_06/ 2014</v>
          </cell>
          <cell r="C1440" t="str">
            <v>M2</v>
          </cell>
          <cell r="D1440">
            <v>73.510000000000005</v>
          </cell>
        </row>
        <row r="1441">
          <cell r="A1441">
            <v>87524</v>
          </cell>
          <cell r="B1441" t="str">
            <v>ALVENARIA DE VEDAÇÃO DE BLOCOS CERÂMICOS FURADOS NA HORIZONTAL DE 9X14 X19CM (ESPESSURA 9CM) DE PAREDES COM ÁREA LÍQUIDA MAIOR OU IGUAL A 6M² COM VÃOS E ARGAMASSA DE ASSENTAMENTO COM PREPARO MANUAL. AF_06/2014</v>
          </cell>
          <cell r="C1441" t="str">
            <v>M2</v>
          </cell>
          <cell r="D1441">
            <v>74.290000000000006</v>
          </cell>
        </row>
        <row r="1442">
          <cell r="A1442">
            <v>87525</v>
          </cell>
          <cell r="B1442" t="str">
            <v>ALVENARIA DE VEDAÇÃO DE BLOCOS CERÂMICOS FURADOS NA HORIZONTAL DE 14X9 X19CM (ESPESSURA 14CM) DE PAREDES COM ÁREA LÍQUIDA MAIOR OU IGUAL A 6M ² COM VÃOS E ARGAMASSA DE ASSENTAMENTO COM PREPARO EM BETONEIRA. AF_06 /2014</v>
          </cell>
          <cell r="C1442" t="str">
            <v>M2</v>
          </cell>
          <cell r="D1442">
            <v>97.54</v>
          </cell>
        </row>
        <row r="1443">
          <cell r="A1443">
            <v>87526</v>
          </cell>
          <cell r="B1443" t="str">
            <v>ALVENARIA DE VEDAÇÃO DE BLOCOS CERÂMICOS FURADOS NA HORIZONTAL DE 14X9 X19CM (ESPESSURA 14CM) DE PAREDES COM ÁREA LÍQUIDA MAIOR OU IGUAL A 6M ² COM VÃOS E ARGAMASSA DE ASSENTAMENTO COM PREPARO MANUAL. AF_06/2014</v>
          </cell>
          <cell r="C1443" t="str">
            <v>M2</v>
          </cell>
          <cell r="D1443">
            <v>98.54</v>
          </cell>
        </row>
        <row r="1444">
          <cell r="A1444">
            <v>87527</v>
          </cell>
          <cell r="B1444" t="str">
            <v>EMBOÇO, PARA RECEBIMENTO DE CERÂMICA, EM ARGAMASSA TRAÇO 1:2:8, PREPAR O MECÂNICO COM BETONEIRA 400L, APLICADO MANUALMENTE EM FACES INTERNAS DE PAREDES, PARA AMBIENTE COM ÁREA MENOR QUE 5M2, ESPESSURA DE 20MM, C OM EXECUÇÃO DE TALISCAS. AF_06/2014</v>
          </cell>
          <cell r="C1444" t="str">
            <v>M2</v>
          </cell>
          <cell r="D1444">
            <v>24.12</v>
          </cell>
        </row>
        <row r="1445">
          <cell r="A1445">
            <v>87528</v>
          </cell>
          <cell r="B1445" t="str">
            <v>EMBOÇO, PARA RECEBIMENTO DE CERÂMICA, EM ARGAMASSA TRAÇO 1:2:8, PREPAR O MANUAL, APLICADO MANUALMENTE EM FACES INTERNAS DE PAREDES, PARA AMBI ENTE COM ÁREA MENOR QUE 5M2, ESPESSURA DE 20MM, COM EXECUÇÃO DE TALISC AS. AF_06/2014</v>
          </cell>
          <cell r="C1445" t="str">
            <v>M2</v>
          </cell>
          <cell r="D1445">
            <v>26.9</v>
          </cell>
        </row>
        <row r="1446">
          <cell r="A1446">
            <v>87529</v>
          </cell>
          <cell r="B1446" t="str">
            <v>MASSA ÚNICA, PARA RECEBIMENTO DE PINTURA, EM ARGAMASSA TRAÇO 1:2:8, PR EPARO MECÂNICO COM BETONEIRA 400L, APLICADA MANUALMENTE EM FACES INTER NAS DE PAREDES, ESPESSURA DE 20MM, COM EXECUÇÃO DE TALISCAS. AF_06/201 4</v>
          </cell>
          <cell r="C1446" t="str">
            <v>M2</v>
          </cell>
          <cell r="D1446">
            <v>21.9</v>
          </cell>
        </row>
        <row r="1447">
          <cell r="A1447">
            <v>87530</v>
          </cell>
          <cell r="B1447" t="str">
            <v>MASSA ÚNICA, PARA RECEBIMENTO DE PINTURA, EM ARGAMASSA TRAÇO 1:2:8, PR EPARO MANUAL, APLICADA MANUALMENTE EM FACES INTERNAS DE PAREDES, ESPES SURA DE 20MM, COM EXECUÇÃO DE TALISCAS. AF_06/2014</v>
          </cell>
          <cell r="C1447" t="str">
            <v>M2</v>
          </cell>
          <cell r="D1447">
            <v>24.68</v>
          </cell>
        </row>
        <row r="1448">
          <cell r="A1448">
            <v>87531</v>
          </cell>
          <cell r="B1448" t="str">
            <v>EMBOÇO, PARA RECEBIMENTO DE CERÂMICA, EM ARGAMASSA TRAÇO 1:2:8, PREPAR O MECÂNICO COM BETONEIRA 400L, APLICADO MANUALMENTE EM FACES INTERNAS DE PAREDES, PARA AMBIENTE COM ÁREA ENTRE 5M2 E 10M2, ESPESSURA DE 20MM , COM EXECUÇÃO DE TALISCAS. AF_06/2014</v>
          </cell>
          <cell r="C1448" t="str">
            <v>M2</v>
          </cell>
          <cell r="D1448">
            <v>21.11</v>
          </cell>
        </row>
        <row r="1449">
          <cell r="A1449">
            <v>87532</v>
          </cell>
          <cell r="B1449" t="str">
            <v>EMBOÇO, PARA RECEBIMENTO DE CERÂMICA, EM ARGAMASSA TRAÇO 1:2:8, PREPAR O MANUAL, APLICADO MANUALMENTE EM FACES INTERNAS DE PAREDES, PARA AMBI ENTE COM ÁREA  ENTRE 5M2 E 10M2, ESPESSURA DE 20MM, COM EXECUÇÃO DE TA LISCAS. AF_06/2014</v>
          </cell>
          <cell r="C1449" t="str">
            <v>M2</v>
          </cell>
          <cell r="D1449">
            <v>23.89</v>
          </cell>
        </row>
        <row r="1450">
          <cell r="A1450">
            <v>87535</v>
          </cell>
          <cell r="B1450" t="str">
            <v>EMBOÇO, PARA RECEBIMENTO DE CERÂMICA, EM ARGAMASSA TRAÇO 1:2:8, PREPAR O MECÂNICO COM BETONEIRA 400L, APLICADO MANUALMENTE EM FACES INTERNAS DE PAREDES, PARA AMBIENTE COM ÁREA  MAIOR QUE 10M2, ESPESSURA DE 20MM, COM EXECUÇÃO DE TALISCAS. AF_06/2014</v>
          </cell>
          <cell r="C1450" t="str">
            <v>M2</v>
          </cell>
          <cell r="D1450">
            <v>18.89</v>
          </cell>
        </row>
        <row r="1451">
          <cell r="A1451">
            <v>87536</v>
          </cell>
          <cell r="B1451" t="str">
            <v>EMBOÇO, PARA RECEBIMENTO DE CERÂMICA, EM ARGAMASSA TRAÇO 1:2:8, PREPAR O MANUAL, APLICADO MANUALMENTE EM FACES INTERNAS DE PAREDES, PARA AMBI ENTE COM ÁREA  MAIOR QUE 10M2, ESPESSURA DE 20MM, COM EXECUÇÃO DE TALI SCAS. AF_06/2014</v>
          </cell>
          <cell r="C1451" t="str">
            <v>M2</v>
          </cell>
          <cell r="D1451">
            <v>21.67</v>
          </cell>
        </row>
        <row r="1452">
          <cell r="A1452">
            <v>87537</v>
          </cell>
          <cell r="B1452" t="str">
            <v>EMBOÇO, PARA RECEBIMENTO DE CERÂMICA, EM ARGAMASSA INDUSTRIALIZADA, PR EPARO MECÂNICO, APLICADO COM EQUIPAMENTO DE MISTURA E PROJEÇÃO DE 1,5 M3/H DE ARGAMASSA EM FACES INTERNAS DE PAREDES, PARA AMBIENTE COM ÁREA MENOR QUE 5M2, ESPESSURA DE 20MM, COM EXECUÇÃO DE TALISCAS. AF_06/20 14</v>
          </cell>
          <cell r="C1452" t="str">
            <v>M2</v>
          </cell>
          <cell r="D1452">
            <v>43.61</v>
          </cell>
        </row>
        <row r="1453">
          <cell r="A1453">
            <v>87538</v>
          </cell>
          <cell r="B1453" t="str">
            <v>MASSA ÚNICA, PARA RECEBIMENTO DE PINTURA, EM ARGAMASSA INDUSTRIALIZADA , PREPARO MECÂNICO, APLICADO COM EQUIPAMENTO DE MISTURA E PROJEÇÃO DE 1,5 M3/H DE ARGAMASSA EM FACES INTERNAS DE PAREDES, ESPESSURA DE 20MM, COM EXECUÇÃO DE TALISCAS. AF_06/2014</v>
          </cell>
          <cell r="C1453" t="str">
            <v>M2</v>
          </cell>
          <cell r="D1453">
            <v>41.72</v>
          </cell>
        </row>
        <row r="1454">
          <cell r="A1454">
            <v>87539</v>
          </cell>
          <cell r="B1454" t="str">
            <v>EMBOÇO, PARA RECEBIMENTO DE CERÂMICA, EM ARGAMASSA INDUSTRIALIZADA, PR EPARO MECÂNICO, APLICADO COM EQUIPAMENTO DE MISTURA E PROJEÇÃO DE 1,5 M3/H DE ARGAMASSA EM FACES INTERNAS DE PAREDES, PARA AMBIENTE COM ÁREA ENTRE 5M2 E 10M2, ESPESSURA DE 20MM, COM EXECUÇÃO DE TALISCAS. AF_06/ 2014</v>
          </cell>
          <cell r="C1454" t="str">
            <v>M2</v>
          </cell>
          <cell r="D1454">
            <v>41.05</v>
          </cell>
        </row>
        <row r="1455">
          <cell r="A1455">
            <v>87541</v>
          </cell>
          <cell r="B1455" t="str">
            <v>EMBOÇO, PARA RECEBIMENTO DE CERÂMICA, EM ARGAMASSA INDUSTRIALIZADA, PR EPARO MECÂNICO, APLICADO COM EQUIPAMENTO DE MISTURA E PROJEÇÃO DE 1,5 M3/H DE ARGAMASSA EM FACES INTERNAS DE PAREDES, PARA AMBIENTE COM ÁREA MAIOR QUE 10M2, ESPESSURA DE 20MM, COM EXECUÇÃO DE TALISCAS. AF_06/20 14</v>
          </cell>
          <cell r="C1455" t="str">
            <v>M2</v>
          </cell>
          <cell r="D1455">
            <v>39.15</v>
          </cell>
        </row>
        <row r="1456">
          <cell r="A1456">
            <v>87543</v>
          </cell>
          <cell r="B1456" t="str">
            <v>MASSA ÚNICA, PARA RECEBIMENTO DE PINTURA OU CERÂMICA, EM ARGAMASSA IND USTRIALIZADA, PREPARO MECÂNICO, APLICADO COM EQUIPAMENTO DE MISTURA E PROJEÇÃO DE 1,5 M3/H DE ARGAMASSA EM FACES INTERNAS DE PAREDES, ESPESS URA DE 5MM, SEM EXECUÇÃO DE TALISCAS. AF_06/2014</v>
          </cell>
          <cell r="C1456" t="str">
            <v>M2</v>
          </cell>
          <cell r="D1456">
            <v>13.75</v>
          </cell>
        </row>
        <row r="1457">
          <cell r="A1457">
            <v>87545</v>
          </cell>
          <cell r="B1457" t="str">
            <v>EMBOÇO, PARA RECEBIMENTO DE CERÂMICA, EM ARGAMASSA TRAÇO 1:2:8, PREPAR O MECÂNICO COM BETONEIRA 400L, APLICADO MANUALMENTE EM FACES INTERNAS DE PAREDES, PARA AMBIENTE COM ÁREA MENOR QUE 5M2, ESPESSURA DE 10MM, C OM EXECUÇÃO DE TALISCAS. AF_06/2014</v>
          </cell>
          <cell r="C1457" t="str">
            <v>M2</v>
          </cell>
          <cell r="D1457">
            <v>16.309999999999999</v>
          </cell>
        </row>
        <row r="1458">
          <cell r="A1458">
            <v>87546</v>
          </cell>
          <cell r="B1458" t="str">
            <v>EMBOÇO, PARA RECEBIMENTO DE CERÂMICA, EM ARGAMASSA TRAÇO 1:2:8, PREPAR O MANUAL, APLICADO MANUALMENTE EM FACES INTERNAS DE PAREDES, PARA AMBI ENTE COM ÁREA MENOR QUE 5M2, ESPESSURA DE 10MM, COM EXECUÇÃO DE TALISC AS. AF_06/2014</v>
          </cell>
          <cell r="C1458" t="str">
            <v>M2</v>
          </cell>
          <cell r="D1458">
            <v>17.89</v>
          </cell>
        </row>
        <row r="1459">
          <cell r="A1459">
            <v>87547</v>
          </cell>
          <cell r="B1459" t="str">
            <v>MASSA ÚNICA, PARA RECEBIMENTO DE PINTURA, EM ARGAMASSA TRAÇO 1:2:8, PR EPARO MECÂNICO COM BETONEIRA 400L, APLICADA MANUALMENTE EM FACES INTER NAS DE PAREDES, ESPESSURA DE 10MM, COM EXECUÇÃO DE TALISCAS. AF_06/201 4</v>
          </cell>
          <cell r="C1459" t="str">
            <v>M2</v>
          </cell>
          <cell r="D1459">
            <v>14.1</v>
          </cell>
        </row>
        <row r="1460">
          <cell r="A1460">
            <v>87548</v>
          </cell>
          <cell r="B1460" t="str">
            <v>MASSA ÚNICA, PARA RECEBIMENTO DE PINTURA, EM ARGAMASSA TRAÇO 1:2:8, PR EPARO MANUAL, APLICADA MANUALMENTE EM FACES INTERNAS DE PAREDES, ESPES SURA DE 10MM, COM EXECUÇÃO DE TALISCAS. AF_06/2014</v>
          </cell>
          <cell r="C1460" t="str">
            <v>M2</v>
          </cell>
          <cell r="D1460">
            <v>15.68</v>
          </cell>
        </row>
        <row r="1461">
          <cell r="A1461">
            <v>87549</v>
          </cell>
          <cell r="B1461" t="str">
            <v>EMBOÇO, PARA RECEBIMENTO DE CERÂMICA, EM ARGAMASSA TRAÇO 1:2:8, PREPAR O MECÂNICO COM BETONEIRA 400L, APLICADO MANUALMENTE EM FACES INTERNAS DE PAREDES, PARA AMBIENTE COM ÁREA ENTRE 5M2 E 10M2, ESPESSURA DE 10MM , COM EXECUÇÃO DE TALISCAS. AF_06/2014</v>
          </cell>
          <cell r="C1461" t="str">
            <v>M2</v>
          </cell>
          <cell r="D1461">
            <v>13.3</v>
          </cell>
        </row>
        <row r="1462">
          <cell r="A1462">
            <v>87550</v>
          </cell>
          <cell r="B1462" t="str">
            <v>EMBOÇO, PARA RECEBIMENTO DE CERÂMICA, EM ARGAMASSA TRAÇO 1:2:8, PREPAR O MANUAL, APLICADO MANUALMENTE EM FACES INTERNAS DE PAREDES, PARA AMBI ENTE COM ÁREA ENTRE 5M2 E 10M2, ESPESSURA DE 10MM, COM EXECUÇÃO DE TAL ISCAS. AF_06/2014</v>
          </cell>
          <cell r="C1462" t="str">
            <v>M2</v>
          </cell>
          <cell r="D1462">
            <v>14.88</v>
          </cell>
        </row>
        <row r="1463">
          <cell r="A1463">
            <v>87553</v>
          </cell>
          <cell r="B1463" t="str">
            <v>EMBOÇO, PARA RECEBIMENTO DE CERÂMICA, EM ARGAMASSA TRAÇO 1:2:8, PREPAR O MECÂNICO COM BETONEIRA 400L, APLICADO MANUALMENTE EM FACES INTERNAS DE PAREDES, PARA AMBIENTE COM ÁREA MAIOR QUE 10M2, ESPESSURA DE 10MM, COM EXECUÇÃO DE TALISCAS. AF_06/2014</v>
          </cell>
          <cell r="C1463" t="str">
            <v>M2</v>
          </cell>
          <cell r="D1463">
            <v>11.08</v>
          </cell>
        </row>
        <row r="1464">
          <cell r="A1464">
            <v>87554</v>
          </cell>
          <cell r="B1464" t="str">
            <v>EMBOÇO, PARA RECEBIMENTO DE CERÂMICA, EM ARGAMASSA TRAÇO 1:2:8, PREPAR O MANUAL, APLICADO MANUALMENTE EM FACES INTERNAS DE PAREDES, PARA AMBI ENTE COM ÁREA MAIOR QUE 10M2, ESPESSURA DE 10MM, COM EXECUÇÃO DE TALIS CAS. AF_06/2014</v>
          </cell>
          <cell r="C1464" t="str">
            <v>M2</v>
          </cell>
          <cell r="D1464">
            <v>12.65</v>
          </cell>
        </row>
        <row r="1465">
          <cell r="A1465">
            <v>87555</v>
          </cell>
          <cell r="B1465" t="str">
            <v>EMBOÇO, PARA RECEBIMENTO DE CERÂMICA, EM ARGAMASSA INDUSTRIALIZADA, PR EPARO MECÂNICO, APLICADO COM EQUIPAMENTO DE MISTURA E PROJEÇÃO DE 1,5 M3/H DE ARGAMASSA EM FACES INTERNAS DE PAREDES, PARA AMBIENTE COM ÁREA MENOR QUE 5M2, ESPESSURA DE 10MM, COM EXECUÇÃO DE TALISCAS. AF_06/201 4</v>
          </cell>
          <cell r="C1465" t="str">
            <v>M2</v>
          </cell>
          <cell r="D1465">
            <v>26.66</v>
          </cell>
        </row>
        <row r="1466">
          <cell r="A1466">
            <v>87556</v>
          </cell>
          <cell r="B1466" t="str">
            <v>MASSA ÚNICA, PARA RECEBIMENTO DE PINTURA, EM ARGAMASSA INDUSTRIALIZADA , PREPARO MECÂNICO, APLICADO COM EQUIPAMENTO DE MISTURA E PROJEÇÃO DE 1,5 M3/H DE ARGAMASSA EM FACES INTERNAS DE PAREDES, ESPESSURA DE 10MM, COM EXECUÇÃO DE TALISCAS. AF_06/2014</v>
          </cell>
          <cell r="C1466" t="str">
            <v>M2</v>
          </cell>
          <cell r="D1466">
            <v>24.78</v>
          </cell>
        </row>
        <row r="1467">
          <cell r="A1467">
            <v>87557</v>
          </cell>
          <cell r="B1467" t="str">
            <v>EMBOÇO, PARA RECEBIMENTO DE CERÂMICA, EM ARGAMASSA INDUSTRIALIZADA, PR EPARO MECÂNICO, APLICADO COM EQUIPAMENTO DE MISTURA E PROJEÇÃO DE 1,5 M3/H DE ARGAMASSA EM FACES INTERNAS DE PAREDES, PARA AMBIENTE COM ÁREA ENTRE 5M2 E 10M2, ESPESSURA DE 10MM, COM EXECUÇÃO DE TALISCAS. AF_06/ 2014</v>
          </cell>
          <cell r="C1467" t="str">
            <v>M2</v>
          </cell>
          <cell r="D1467">
            <v>24.09</v>
          </cell>
        </row>
        <row r="1468">
          <cell r="A1468">
            <v>87559</v>
          </cell>
          <cell r="B1468" t="str">
            <v>EMBOÇO, PARA RECEBIMENTO DE CERÂMICA, EM ARGAMASSA INDUSTRIALIZADA, PR EPARO MECÂNICO, APLICADO COM EQUIPAMENTO DE MISTURA E PROJEÇÃO DE 1,5 M3/H DE ARGAMASSA EM FACES INTERNAS DE PAREDES, PARA AMBIENTE COM ÁREA MAIOR QUE 10M2, ESPESSURA DE 10MM, COM EXECUÇÃO DE TALISCAS. AF_06/20 14</v>
          </cell>
          <cell r="C1468" t="str">
            <v>M2</v>
          </cell>
          <cell r="D1468">
            <v>22.2</v>
          </cell>
        </row>
        <row r="1469">
          <cell r="A1469">
            <v>87561</v>
          </cell>
          <cell r="B1469" t="str">
            <v>MASSA ÚNICA, PARA RECEBIMENTO DE PINTURA OU CERÂMICA, EM ARGAMASSA IND USTRIALIZADA, PREPARO MECÂNICO, APLICADO COM EQUIPAMENTO DE MISTURA E PROJEÇÃO DE 1,5 M3/H DE ARGAMASSA EM FACES INTERNAS DE PAREDES, ESPESS URA DE 10MM, SEM EXECUÇÃO DE TALISCAS. AF_06/2014</v>
          </cell>
          <cell r="C1469" t="str">
            <v>M2</v>
          </cell>
          <cell r="D1469">
            <v>24.26</v>
          </cell>
        </row>
        <row r="1470">
          <cell r="A1470">
            <v>87620</v>
          </cell>
          <cell r="B1470" t="str">
            <v>CONTRAPISO EM ARGAMASSA TRAÇO 1:4 (CIMENTO E AREIA), PREPARO MECÂNICO COM BETONEIRA 400 L, APLICADO EM ÁREAS SECAS SOBRE LAJE, ADERIDO, ESPE SSURA 2CM. AF_06/2014</v>
          </cell>
          <cell r="C1470" t="str">
            <v>M2</v>
          </cell>
          <cell r="D1470">
            <v>22.49</v>
          </cell>
        </row>
        <row r="1471">
          <cell r="A1471">
            <v>87622</v>
          </cell>
          <cell r="B1471" t="str">
            <v>CONTRAPISO EM ARGAMASSA TRAÇO 1:4 (CIMENTO E AREIA), PREPARO MANUAL, A PLICADO EM ÁREAS SECAS SOBRE LAJE, ADERIDO, ESPESSURA 2CM. AF_06/2014</v>
          </cell>
          <cell r="C1471" t="str">
            <v>M2</v>
          </cell>
          <cell r="D1471">
            <v>24.75</v>
          </cell>
        </row>
        <row r="1472">
          <cell r="A1472">
            <v>87623</v>
          </cell>
          <cell r="B1472" t="str">
            <v>CONTRAPISO EM ARGAMASSA PRONTA, PREPARO MECÂNICO COM MISTURADOR 300 KG , APLICADO EM ÁREAS SECAS SOBRE LAJE, ADERIDO, ESPESSURA 2CM. AF_06/20 14</v>
          </cell>
          <cell r="C1472" t="str">
            <v>M2</v>
          </cell>
          <cell r="D1472">
            <v>46.88</v>
          </cell>
        </row>
        <row r="1473">
          <cell r="A1473">
            <v>87624</v>
          </cell>
          <cell r="B1473" t="str">
            <v>CONTRAPISO EM ARGAMASSA PRONTA, PREPARO MANUAL, APLICADO EM ÁREAS SECA S SOBRE LAJE, ADERIDO, ESPESSURA 2CM. AF_06/2014</v>
          </cell>
          <cell r="C1473" t="str">
            <v>M2</v>
          </cell>
          <cell r="D1473">
            <v>51.23</v>
          </cell>
        </row>
        <row r="1474">
          <cell r="A1474">
            <v>87630</v>
          </cell>
          <cell r="B1474" t="str">
            <v>CONTRAPISO EM ARGAMASSA TRAÇO 1:4 (CIMENTO E AREIA), PREPARO MECÂNICO COM BETONEIRA 400 L, APLICADO EM ÁREAS SECAS SOBRE LAJE, ADERIDO, ESPE SSURA 3CM. AF_06/2014</v>
          </cell>
          <cell r="C1474" t="str">
            <v>M2</v>
          </cell>
          <cell r="D1474">
            <v>27.9</v>
          </cell>
        </row>
        <row r="1475">
          <cell r="A1475">
            <v>87632</v>
          </cell>
          <cell r="B1475" t="str">
            <v>CONTRAPISO EM ARGAMASSA TRAÇO 1:4 (CIMENTO E AREIA), PREPARO MANUAL, A PLICADO EM ÁREAS SECAS SOBRE LAJE, ADERIDO, ESPESSURA 3CM. AF_06/2014</v>
          </cell>
          <cell r="C1475" t="str">
            <v>M2</v>
          </cell>
          <cell r="D1475">
            <v>31.04</v>
          </cell>
        </row>
        <row r="1476">
          <cell r="A1476">
            <v>87633</v>
          </cell>
          <cell r="B1476" t="str">
            <v>CONTRAPISO EM ARGAMASSA PRONTA, PREPARO MECÂNICO COM MISTURADOR 300 KG , APLICADO EM ÁREAS SECAS SOBRE LAJE, ADERIDO, ESPESSURA 3CM. AF_06/20 14</v>
          </cell>
          <cell r="C1476" t="str">
            <v>M2</v>
          </cell>
          <cell r="D1476">
            <v>61.81</v>
          </cell>
        </row>
        <row r="1477">
          <cell r="A1477">
            <v>87634</v>
          </cell>
          <cell r="B1477" t="str">
            <v>CONTRAPISO EM ARGAMASSA PRONTA, PREPARO MANUAL, APLICADO EM ÁREAS SECA S SOBRE LAJE, ADERIDO, ESPESSURA 3CM. AF_06/2014</v>
          </cell>
          <cell r="C1477" t="str">
            <v>M2</v>
          </cell>
          <cell r="D1477">
            <v>67.86</v>
          </cell>
        </row>
        <row r="1478">
          <cell r="A1478">
            <v>87640</v>
          </cell>
          <cell r="B1478" t="str">
            <v>CONTRAPISO EM ARGAMASSA TRAÇO 1:4 (CIMENTO E AREIA), PREPARO MECÂNICO COM BETONEIRA 400 L, APLICADO EM ÁREAS SECAS SOBRE LAJE, ADERIDO, ESPE SSURA 4CM. AF_06/2014</v>
          </cell>
          <cell r="C1478" t="str">
            <v>M2</v>
          </cell>
          <cell r="D1478">
            <v>32.26</v>
          </cell>
        </row>
        <row r="1479">
          <cell r="A1479">
            <v>87642</v>
          </cell>
          <cell r="B1479" t="str">
            <v>CONTRAPISO EM ARGAMASSA TRAÇO 1:4 (CIMENTO E AREIA), PREPARO MANUAL, A PLICADO EM ÁREAS SECAS SOBRE LAJE, ADERIDO, ESPESSURA 4CM. AF_06/2014</v>
          </cell>
          <cell r="C1479" t="str">
            <v>M2</v>
          </cell>
          <cell r="D1479">
            <v>36.130000000000003</v>
          </cell>
        </row>
        <row r="1480">
          <cell r="A1480">
            <v>87643</v>
          </cell>
          <cell r="B1480" t="str">
            <v>CONTRAPISO EM ARGAMASSA PRONTA, PREPARO MECÂNICO COM MISTURADOR 300 KG , APLICADO EM ÁREAS SECAS SOBRE LAJE, ADERIDO, ESPESSURA 4CM. AF_06/20 14</v>
          </cell>
          <cell r="C1480" t="str">
            <v>M2</v>
          </cell>
          <cell r="D1480">
            <v>73.97</v>
          </cell>
        </row>
        <row r="1481">
          <cell r="A1481">
            <v>87644</v>
          </cell>
          <cell r="B1481" t="str">
            <v>CONTRAPISO EM ARGAMASSA PRONTA, PREPARO MANUAL, APLICADO EM ÁREAS SECA S SOBRE LAJE, ADERIDO, ESPESSURA 4CM. AF_06/2014</v>
          </cell>
          <cell r="C1481" t="str">
            <v>M2</v>
          </cell>
          <cell r="D1481">
            <v>81.41</v>
          </cell>
        </row>
        <row r="1482">
          <cell r="A1482">
            <v>87680</v>
          </cell>
          <cell r="B1482" t="str">
            <v>CONTRAPISO EM ARGAMASSA TRAÇO 1:4 (CIMENTO E AREIA), PREPARO MECÂNICO COM BETONEIRA 400 L, APLICADO EM ÁREAS SECAS SOBRE LAJE, NÃO ADERIDO, ESPESSURA 4CM. AF_06/2014</v>
          </cell>
          <cell r="C1482" t="str">
            <v>M2</v>
          </cell>
          <cell r="D1482">
            <v>26.21</v>
          </cell>
        </row>
        <row r="1483">
          <cell r="A1483">
            <v>87682</v>
          </cell>
          <cell r="B1483" t="str">
            <v>CONTRAPISO EM ARGAMASSA TRAÇO 1:4 (CIMENTO E AREIA), PREPARO MANUAL, A PLICADO EM ÁREAS SECAS SOBRE LAJE, NÃO ADERIDO, ESPESSURA 4CM. AF_06/2 014</v>
          </cell>
          <cell r="C1483" t="str">
            <v>M2</v>
          </cell>
          <cell r="D1483">
            <v>30.07</v>
          </cell>
        </row>
        <row r="1484">
          <cell r="A1484">
            <v>87683</v>
          </cell>
          <cell r="B1484" t="str">
            <v>CONTRAPISO EM ARGAMASSA PRONTA, PREPARO MECÂNICO COM MISTURADOR 300 KG , APLICADO EM ÁREAS SECAS SOBRE LAJE, NÃO ADERIDO, ESPESSURA 4CM. AF_0 6/2014</v>
          </cell>
          <cell r="C1484" t="str">
            <v>M2</v>
          </cell>
          <cell r="D1484">
            <v>67.91</v>
          </cell>
        </row>
        <row r="1485">
          <cell r="A1485">
            <v>87684</v>
          </cell>
          <cell r="B1485" t="str">
            <v>CONTRAPISO EM ARGAMASSA PRONTA, PREPARO MANUAL, APLICADO EM ÁREAS SECA S SOBRE LAJE, NÃO ADERIDO, ESPESSURA 4CM. AF_06/2014</v>
          </cell>
          <cell r="C1485" t="str">
            <v>M2</v>
          </cell>
          <cell r="D1485">
            <v>75.349999999999994</v>
          </cell>
        </row>
        <row r="1486">
          <cell r="A1486">
            <v>87690</v>
          </cell>
          <cell r="B1486" t="str">
            <v>CONTRAPISO EM ARGAMASSA TRAÇO 1:4 (CIMENTO E AREIA), PREPARO MECÂNICO COM BETONEIRA 400 L, APLICADO EM ÁREAS SECAS SOBRE LAJE, NÃO ADERIDO, ESPESSURA 5CM. AF_06/2014</v>
          </cell>
          <cell r="C1486" t="str">
            <v>M2</v>
          </cell>
          <cell r="D1486">
            <v>30.41</v>
          </cell>
        </row>
        <row r="1487">
          <cell r="A1487">
            <v>87692</v>
          </cell>
          <cell r="B1487" t="str">
            <v>CONTRAPISO EM ARGAMASSA TRAÇO 1:4 (CIMENTO E AREIA), PREPARO MANUAL, A PLICADO EM ÁREAS SECAS SOBRE LAJE, NÃO ADERIDO, ESPESSURA 5CM. AF_06/2 014</v>
          </cell>
          <cell r="C1487" t="str">
            <v>M2</v>
          </cell>
          <cell r="D1487">
            <v>34.83</v>
          </cell>
        </row>
        <row r="1488">
          <cell r="A1488">
            <v>87693</v>
          </cell>
          <cell r="B1488" t="str">
            <v>CONTRAPISO EM ARGAMASSA PRONTA, PREPARO MECÂNICO COM MISTURADOR 300 KG , APLICADO EM ÁREAS SECAS SOBRE LAJE, NÃO ADERIDO, ESPESSURA 5CM. AF_0 6/2014</v>
          </cell>
          <cell r="C1488" t="str">
            <v>M2</v>
          </cell>
          <cell r="D1488">
            <v>78.17</v>
          </cell>
        </row>
        <row r="1489">
          <cell r="A1489">
            <v>87694</v>
          </cell>
          <cell r="B1489" t="str">
            <v>CONTRAPISO EM ARGAMASSA PRONTA, PREPARO MANUAL, APLICADO EM ÁREAS SECA S SOBRE LAJE, NÃO ADERIDO, ESPESSURA 5CM. AF_06/2014</v>
          </cell>
          <cell r="C1489" t="str">
            <v>M2</v>
          </cell>
          <cell r="D1489">
            <v>86.69</v>
          </cell>
        </row>
        <row r="1490">
          <cell r="A1490">
            <v>87700</v>
          </cell>
          <cell r="B1490" t="str">
            <v>CONTRAPISO EM ARGAMASSA TRAÇO 1:4 (CIMENTO E AREIA), PREPARO MECÂNICO COM BETONEIRA 400 L, APLICADO EM ÁREAS SECAS SOBRE LAJE, NÃO ADERIDO, ESPESSURA 6CM. AF_06/2014</v>
          </cell>
          <cell r="C1490" t="str">
            <v>M2</v>
          </cell>
          <cell r="D1490">
            <v>32.869999999999997</v>
          </cell>
        </row>
        <row r="1491">
          <cell r="A1491">
            <v>87702</v>
          </cell>
          <cell r="B1491" t="str">
            <v>CONTRAPISO EM ARGAMASSA TRAÇO 1:4 (CIMENTO E AREIA), PREPARO MANUAL, A PLICADO EM ÁREAS SECAS SOBRE LAJE, NÃO ADERIDO, ESPESSURA 6CM. AF_06/2 014</v>
          </cell>
          <cell r="C1491" t="str">
            <v>M2</v>
          </cell>
          <cell r="D1491">
            <v>37.69</v>
          </cell>
        </row>
        <row r="1492">
          <cell r="A1492">
            <v>87703</v>
          </cell>
          <cell r="B1492" t="str">
            <v>CONTRAPISO EM ARGAMASSA PRONTA, PREPARO MECÂNICO COM MISTURADOR 300 KG , APLICADO EM ÁREAS SECAS SOBRE LAJE, NÃO ADERIDO, ESPESSURA 6CM. AF_0 6/2014</v>
          </cell>
          <cell r="C1492" t="str">
            <v>M2</v>
          </cell>
          <cell r="D1492">
            <v>84.88</v>
          </cell>
        </row>
        <row r="1493">
          <cell r="A1493">
            <v>87704</v>
          </cell>
          <cell r="B1493" t="str">
            <v>CONTRAPISO EM ARGAMASSA PRONTA, PREPARO MANUAL, APLICADO EM ÁREAS SECA S SOBRE LAJE, NÃO ADERIDO, ESPESSURA 6CM. AF_06/2014</v>
          </cell>
          <cell r="C1493" t="str">
            <v>M2</v>
          </cell>
          <cell r="D1493">
            <v>94.16</v>
          </cell>
        </row>
        <row r="1494">
          <cell r="A1494">
            <v>87735</v>
          </cell>
          <cell r="B1494" t="str">
            <v>CONTRAPISO EM ARGAMASSA TRAÇO 1:4 (CIMENTO E AREIA), PREPARO MECÂNICO COM BETONEIRA 400 L, APLICADO EM ÁREAS MOLHADAS SOBRE LAJE, ADERIDO, E SPESSURA 2CM. AF_06/2014</v>
          </cell>
          <cell r="C1494" t="str">
            <v>M2</v>
          </cell>
          <cell r="D1494">
            <v>29.07</v>
          </cell>
        </row>
        <row r="1495">
          <cell r="A1495">
            <v>87737</v>
          </cell>
          <cell r="B1495" t="str">
            <v>CONTRAPISO EM ARGAMASSA TRAÇO 1:4 (CIMENTO E AREIA), PREPARO MANUAL, A PLICADO EM ÁREAS MOLHADAS SOBRE LAJE, ADERIDO, ESPESSURA 2CM. AF_06/20 14</v>
          </cell>
          <cell r="C1495" t="str">
            <v>M2</v>
          </cell>
          <cell r="D1495">
            <v>31.33</v>
          </cell>
        </row>
        <row r="1496">
          <cell r="A1496">
            <v>87738</v>
          </cell>
          <cell r="B1496" t="str">
            <v>CONTRAPISO EM ARGAMASSA PRONTA, PREPARO MECÂNICO COM MISTURADOR 300 KG , APLICADO EM ÁREAS MOLHADAS SOBRE LAJE, ADERIDO, ESPESSURA 2CM. AF_06 /2014</v>
          </cell>
          <cell r="C1496" t="str">
            <v>M2</v>
          </cell>
          <cell r="D1496">
            <v>53.46</v>
          </cell>
        </row>
        <row r="1497">
          <cell r="A1497">
            <v>87739</v>
          </cell>
          <cell r="B1497" t="str">
            <v>CONTRAPISO EM ARGAMASSA PRONTA, PREPARO MANUAL, APLICADO EM ÁREAS MOLH ADAS SOBRE LAJE, ADERIDO, ESPESSURA 2CM. AF_06/2014</v>
          </cell>
          <cell r="C1497" t="str">
            <v>M2</v>
          </cell>
          <cell r="D1497">
            <v>57.81</v>
          </cell>
        </row>
        <row r="1498">
          <cell r="A1498">
            <v>87745</v>
          </cell>
          <cell r="B1498" t="str">
            <v>CONTRAPISO EM ARGAMASSA TRAÇO 1:4 (CIMENTO E AREIA), PREPARO MECÂNICO COM BETONEIRA 400 L, APLICADO EM ÁREAS MOLHADAS SOBRE LAJE, ADERIDO, E SPESSURA 3CM. AF_06/2014</v>
          </cell>
          <cell r="C1498" t="str">
            <v>M2</v>
          </cell>
          <cell r="D1498">
            <v>34.479999999999997</v>
          </cell>
        </row>
        <row r="1499">
          <cell r="A1499">
            <v>87747</v>
          </cell>
          <cell r="B1499" t="str">
            <v>CONTRAPISO EM ARGAMASSA TRAÇO 1:4 (CIMENTO E AREIA), PREPARO MANUAL, A PLICADO EM ÁREAS MOLHADAS SOBRE LAJE, ADERIDO, ESPESSURA 3CM. AF_06/20 14</v>
          </cell>
          <cell r="C1499" t="str">
            <v>M2</v>
          </cell>
          <cell r="D1499">
            <v>37.619999999999997</v>
          </cell>
        </row>
        <row r="1500">
          <cell r="A1500">
            <v>87748</v>
          </cell>
          <cell r="B1500" t="str">
            <v>CONTRAPISO EM ARGAMASSA PRONTA, PREPARO MECÂNICO COM MISTURADOR 300 KG , APLICADO EM ÁREAS MOLHADAS SOBRE LAJE, ADERIDO, ESPESSURA 3CM. AF_06 /2014</v>
          </cell>
          <cell r="C1500" t="str">
            <v>M2</v>
          </cell>
          <cell r="D1500">
            <v>68.39</v>
          </cell>
        </row>
        <row r="1501">
          <cell r="A1501">
            <v>87749</v>
          </cell>
          <cell r="B1501" t="str">
            <v>CONTRAPISO EM ARGAMASSA PRONTA, PREPARO MANUAL, APLICADO EM ÁREAS MOLH ADAS SOBRE LAJE, ADERIDO, ESPESSURA 3CM. AF_06/2014</v>
          </cell>
          <cell r="C1501" t="str">
            <v>M2</v>
          </cell>
          <cell r="D1501">
            <v>74.44</v>
          </cell>
        </row>
        <row r="1502">
          <cell r="A1502">
            <v>87755</v>
          </cell>
          <cell r="B1502" t="str">
            <v>CONTRAPISO EM ARGAMASSA TRAÇO 1:4 (CIMENTO E AREIA), PREPARO MECÂNICO COM BETONEIRA 400 L, APLICADO EM ÁREAS MOLHADAS SOBRE IMPERMEABILIZAÇÃ O, ESPESSURA 3CM. AF_06/2014</v>
          </cell>
          <cell r="C1502" t="str">
            <v>M2</v>
          </cell>
          <cell r="D1502">
            <v>30.85</v>
          </cell>
        </row>
        <row r="1503">
          <cell r="A1503">
            <v>87757</v>
          </cell>
          <cell r="B1503" t="str">
            <v>CONTRAPISO EM ARGAMASSA TRAÇO 1:4 (CIMENTO E AREIA), PREPARO MANUAL, A PLICADO EM ÁREAS MOLHADAS SOBRE IMPERMEABILIZAÇÃO, ESPESSURA 3CM. AF_0 6/2014</v>
          </cell>
          <cell r="C1503" t="str">
            <v>M2</v>
          </cell>
          <cell r="D1503">
            <v>34</v>
          </cell>
        </row>
        <row r="1504">
          <cell r="A1504">
            <v>87758</v>
          </cell>
          <cell r="B1504" t="str">
            <v>CONTRAPISO EM ARGAMASSA PRONTA, PREPARO MECÂNICO COM MISTURADOR 300 KG , APLICADO EM ÁREAS MOLHADAS SOBRE IMPERMEABILIZAÇÃO, ESPESSURA 3CM. A F_06/2014</v>
          </cell>
          <cell r="C1504" t="str">
            <v>M2</v>
          </cell>
          <cell r="D1504">
            <v>64.77</v>
          </cell>
        </row>
        <row r="1505">
          <cell r="A1505">
            <v>87759</v>
          </cell>
          <cell r="B1505" t="str">
            <v>CONTRAPISO EM ARGAMASSA PRONTA, PREPARO MANUAL, APLICADO EM ÁREAS MOLH ADAS SOBRE IMPERMEABILIZAÇÃO, ESPESSURA 3CM. AF_06/2014</v>
          </cell>
          <cell r="C1505" t="str">
            <v>M2</v>
          </cell>
          <cell r="D1505">
            <v>70.819999999999993</v>
          </cell>
        </row>
        <row r="1506">
          <cell r="A1506">
            <v>87765</v>
          </cell>
          <cell r="B1506" t="str">
            <v>CONTRAPISO EM ARGAMASSA TRAÇO 1:4 (CIMENTO E AREIA), PREPARO MECÂNICO COM BETONEIRA 400 L, APLICADO EM ÁREAS MOLHADAS SOBRE IMPERMEABILIZAÇÃ O, ESPESSURA 4CM. AF_06/2014</v>
          </cell>
          <cell r="C1506" t="str">
            <v>M2</v>
          </cell>
          <cell r="D1506">
            <v>35.22</v>
          </cell>
        </row>
        <row r="1507">
          <cell r="A1507">
            <v>87767</v>
          </cell>
          <cell r="B1507" t="str">
            <v>CONTRAPISO EM ARGAMASSA TRAÇO 1:4 (CIMENTO E AREIA), PREPARO MANUAL, A PLICADO EM ÁREAS MOLHADAS SOBRE IMPERMEABILIZAÇÃO, ESPESSURA 4CM. AF_0 6/2014</v>
          </cell>
          <cell r="C1507" t="str">
            <v>M2</v>
          </cell>
          <cell r="D1507">
            <v>39.08</v>
          </cell>
        </row>
        <row r="1508">
          <cell r="A1508">
            <v>87768</v>
          </cell>
          <cell r="B1508" t="str">
            <v>CONTRAPISO EM ARGAMASSA PRONTA, PREPARO MECÂNICO COM MISTURADOR 300 KG , APLICADO EM ÁREAS MOLHADAS SOBRE IMPERMEABILIZAÇÃO, ESPESSURA 4CM. A F_06/2014</v>
          </cell>
          <cell r="C1508" t="str">
            <v>M2</v>
          </cell>
          <cell r="D1508">
            <v>76.92</v>
          </cell>
        </row>
        <row r="1509">
          <cell r="A1509">
            <v>87769</v>
          </cell>
          <cell r="B1509" t="str">
            <v>CONTRAPISO EM ARGAMASSA PRONTA, PREPARO MANUAL, APLICADO EM ÁREAS MOLH ADAS SOBRE IMPERMEABILIZAÇÃO, ESPESSURA 4CM. AF_06/2014</v>
          </cell>
          <cell r="C1509" t="str">
            <v>M2</v>
          </cell>
          <cell r="D1509">
            <v>84.36</v>
          </cell>
        </row>
        <row r="1510">
          <cell r="A1510">
            <v>87775</v>
          </cell>
          <cell r="B1510" t="str">
            <v>EMBOÇO OU MASSA ÚNICA EM ARGAMASSA TRAÇO 1:2:8, PREPARO MECÂNICO COM B ETONEIRA 400 L, APLICADA MANUALMENTE EM PANOS DE FACHADA COM PRESENÇA DE VÃOS, ESPESSURA DE 25 MM. AF_06/2014</v>
          </cell>
          <cell r="C1510" t="str">
            <v>M2</v>
          </cell>
          <cell r="D1510">
            <v>33.89</v>
          </cell>
        </row>
        <row r="1511">
          <cell r="A1511">
            <v>87777</v>
          </cell>
          <cell r="B1511" t="str">
            <v>EMBOÇO OU MASSA ÚNICA EM ARGAMASSA TRAÇO 1:2:8, PREPARO MANUAL, APLICA DA MANUALMENTE EM PANOS DE FACHADA COM PRESENÇA DE VÃOS, ESPESSURA DE 25 MM. AF_06/2014</v>
          </cell>
          <cell r="C1511" t="str">
            <v>M2</v>
          </cell>
          <cell r="D1511">
            <v>36.21</v>
          </cell>
        </row>
        <row r="1512">
          <cell r="A1512">
            <v>87778</v>
          </cell>
          <cell r="B1512" t="str">
            <v>EMBOÇO OU MASSA ÚNICA EM ARGAMASSA INDUSTRIALIZADA, PREPARO MECÂNICO E APLICAÇÃO COM EQUIPAMENTO DE MISTURA E PROJEÇÃO DE 1,5 M3/H DE ARGAMA SSA EM PANOS DE FACHADA COM PRESENÇA DE VÃOS, ESPESSURA DE 25 MM. AF_0 6/2014</v>
          </cell>
          <cell r="C1512" t="str">
            <v>M2</v>
          </cell>
          <cell r="D1512">
            <v>48.54</v>
          </cell>
        </row>
        <row r="1513">
          <cell r="A1513">
            <v>87779</v>
          </cell>
          <cell r="B1513" t="str">
            <v>EMBOÇO OU MASSA ÚNICA EM ARGAMASSA TRAÇO 1:2:8, PREPARO MECÂNICO COM B ETONEIRA 400 L, APLICADA MANUALMENTE EM PANOS DE FACHADA COM PRESENÇA DE VÃOS, ESPESSURA DE 35 MM. AF_06/2014</v>
          </cell>
          <cell r="C1513" t="str">
            <v>M2</v>
          </cell>
          <cell r="D1513">
            <v>39.68</v>
          </cell>
        </row>
        <row r="1514">
          <cell r="A1514">
            <v>87781</v>
          </cell>
          <cell r="B1514" t="str">
            <v>EMBOÇO OU MASSA ÚNICA EM ARGAMASSA TRAÇO 1:2:8, PREPARO MANUAL, APLICA DA MANUALMENTE EM PANOS DE FACHADA COM PRESENÇA DE VÃOS, ESPESSURA DE 35 MM. AF_06/2014</v>
          </cell>
          <cell r="C1514" t="str">
            <v>M2</v>
          </cell>
          <cell r="D1514">
            <v>42.8</v>
          </cell>
        </row>
        <row r="1515">
          <cell r="A1515">
            <v>87783</v>
          </cell>
          <cell r="B1515" t="str">
            <v>EMBOÇO OU MASSA ÚNICA EM ARGAMASSA INDUSTRIALIZADA, PREPARO MECÂNICO E APLICAÇÃO COM EQUIPAMENTO DE MISTURA E PROJEÇÃO DE 1,5 M3/H DE ARGAMA SSA EM PANOS DE FACHADA COM PRESENÇA DE VÃOS, ESPESSURA DE 35 MM. AF_0 6/2014</v>
          </cell>
          <cell r="C1515" t="str">
            <v>M2</v>
          </cell>
          <cell r="D1515">
            <v>60.58</v>
          </cell>
        </row>
        <row r="1516">
          <cell r="A1516">
            <v>87784</v>
          </cell>
          <cell r="B1516" t="str">
            <v>EMBOÇO OU MASSA ÚNICA EM ARGAMASSA TRAÇO 1:2:8, PREPARO MECÂNICO COM B ETONEIRA 400 L, APLICADA MANUALMENTE EM PANOS DE FACHADA COM PRESENÇA DE VÃOS, ESPESSURA DE 45 MM. AF_06/2014</v>
          </cell>
          <cell r="C1516" t="str">
            <v>M2</v>
          </cell>
          <cell r="D1516">
            <v>45.48</v>
          </cell>
        </row>
        <row r="1517">
          <cell r="A1517">
            <v>87786</v>
          </cell>
          <cell r="B1517" t="str">
            <v>EMBOÇO OU MASSA ÚNICA EM ARGAMASSA TRAÇO 1:2:8, PREPARO MANUAL, APLICA DA MANUALMENTE EM PANOS DE FACHADA COM PRESENÇA DE VÃOS, ESPESSURA DE 45 MM. AF_06/2014</v>
          </cell>
          <cell r="C1517" t="str">
            <v>M2</v>
          </cell>
          <cell r="D1517">
            <v>49.38</v>
          </cell>
        </row>
        <row r="1518">
          <cell r="A1518">
            <v>87787</v>
          </cell>
          <cell r="B1518" t="str">
            <v>EMBOÇO OU MASSA ÚNICA EM ARGAMASSA INDUSTRIALIZADA, PREPARO MECÂNICO E APLICAÇÃO COM EQUIPAMENTO DE MISTURA E PROJEÇÃO DE 1,5 M3/H DE ARGAMA SSA EM PANOS DE FACHADA COM PRESENÇA DE VÃOS, ESPESSURA DE 45 MM. AF_0 6/2014</v>
          </cell>
          <cell r="C1518" t="str">
            <v>M2</v>
          </cell>
          <cell r="D1518">
            <v>72.62</v>
          </cell>
        </row>
        <row r="1519">
          <cell r="A1519">
            <v>87788</v>
          </cell>
          <cell r="B1519" t="str">
            <v>EMBOÇO OU MASSA ÚNICA EM ARGAMASSA TRAÇO 1:2:8, PREPARO MECÂNICO COM B ETONEIRA 400 L, APLICADA MANUALMENTE EM PANOS DE FACHADA COM PRESENÇA DE VÃOS, ESPESSURA MAIOR OU IGUAL A 50 MM. AF_06/2014</v>
          </cell>
          <cell r="C1519" t="str">
            <v>M2</v>
          </cell>
          <cell r="D1519">
            <v>58.26</v>
          </cell>
        </row>
        <row r="1520">
          <cell r="A1520">
            <v>87790</v>
          </cell>
          <cell r="B1520" t="str">
            <v>EMBOÇO OU MASSA ÚNICA EM ARGAMASSA TRAÇO 1:2:8, PREPARO MANUAL, APLICA DA MANUALMENTE EM PANOS DE FACHADA COM PRESENÇA DE VÃOS, ESPESSURA MAI OR OU IGUAL A 50 MM. AF_06/2014</v>
          </cell>
          <cell r="C1520" t="str">
            <v>M2</v>
          </cell>
          <cell r="D1520">
            <v>62.56</v>
          </cell>
        </row>
        <row r="1521">
          <cell r="A1521">
            <v>87791</v>
          </cell>
          <cell r="B1521" t="str">
            <v>EMBOÇO OU MASSA ÚNICA EM ARGAMASSA INDUSTRIALIZADA, PREPARO MECÂNICO E APLICAÇÃO COM EQUIPAMENTO DE MISTURA E PROJEÇÃO DE 1,5 M3/H DE ARGAMA SSA EM PANOS DE FACHADA COM PRESENÇA DE VÃOS, ESPESSURA MAIOR OU IGUAL A 50 MM. AF_06/2014</v>
          </cell>
          <cell r="C1521" t="str">
            <v>M2</v>
          </cell>
          <cell r="D1521">
            <v>85.95</v>
          </cell>
        </row>
        <row r="1522">
          <cell r="A1522">
            <v>87792</v>
          </cell>
          <cell r="B1522" t="str">
            <v>EMBOÇO OU MASSA ÚNICA EM ARGAMASSA TRAÇO 1:2:8, PREPARO MECÂNICO COM B ETONEIRA 400 L, APLICADA MANUALMENTE EM PANOS CEGOS DE FACHADA (SEM PR ESENÇA DE VÃOS), ESPESSURA DE 25 MM. AF_06/2014</v>
          </cell>
          <cell r="C1522" t="str">
            <v>M2</v>
          </cell>
          <cell r="D1522">
            <v>22.65</v>
          </cell>
        </row>
        <row r="1523">
          <cell r="A1523">
            <v>87794</v>
          </cell>
          <cell r="B1523" t="str">
            <v>EMBOÇO OU MASSA ÚNICA EM ARGAMASSA TRAÇO 1:2:8, PREPARO MANUAL, APLICA DA MANUALMENTE EM PANOS CEGOS DE FACHADA (SEM PRESENÇA DE VÃOS), ESPES SURA DE 25 MM. AF_06/2014</v>
          </cell>
          <cell r="C1523" t="str">
            <v>M2</v>
          </cell>
          <cell r="D1523">
            <v>24.82</v>
          </cell>
        </row>
        <row r="1524">
          <cell r="A1524">
            <v>87795</v>
          </cell>
          <cell r="B1524" t="str">
            <v>EMBOÇO OU MASSA ÚNICA EM ARGAMASSA INDUSTRIALIZADA, PREPARO MECÂNICO E APLICAÇÃO COM EQUIPAMENTO DE MISTURA E PROJEÇÃO DE 1,5 M3/H DE ARGAMA SSA EM PANOS CEGOS DE FACHADA (SEM PRESENÇA DE VÃOS), ESPESSURA DE 25 MM. AF_06/2014</v>
          </cell>
          <cell r="C1524" t="str">
            <v>M2</v>
          </cell>
          <cell r="D1524">
            <v>36.08</v>
          </cell>
        </row>
        <row r="1525">
          <cell r="A1525">
            <v>87797</v>
          </cell>
          <cell r="B1525" t="str">
            <v>EMBOÇO OU MASSA ÚNICA EM ARGAMASSA TRAÇO 1:2:8, PREPARO MECÂNICO COM B ETONEIRA 400 L, APLICADA MANUALMENTE EM PANOS CEGOS DE FACHADA (SEM PR ESENÇA DE VÃOS), ESPESSURA DE 35 MM. AF_06/2014</v>
          </cell>
          <cell r="C1525" t="str">
            <v>M2</v>
          </cell>
          <cell r="D1525">
            <v>28.22</v>
          </cell>
        </row>
        <row r="1526">
          <cell r="A1526">
            <v>87799</v>
          </cell>
          <cell r="B1526" t="str">
            <v>EMBOÇO OU MASSA ÚNICA EM ARGAMASSA TRAÇO 1:2:8, PREPARO MANUAL, APLICA DA MANUALMENTE EM PANOS CEGOS DE FACHADA (SEM PRESENÇA DE VÃOS), ESPES SURA DE 35 MM. AF_06/2014</v>
          </cell>
          <cell r="C1526" t="str">
            <v>M2</v>
          </cell>
          <cell r="D1526">
            <v>31.12</v>
          </cell>
        </row>
        <row r="1527">
          <cell r="A1527">
            <v>87800</v>
          </cell>
          <cell r="B1527" t="str">
            <v>EMBOÇO OU MASSA ÚNICA EM ARGAMASSA INDUSTRIALIZADA, PREPARO MECÂNICO E APLICAÇÃO COM EQUIPAMENTO DE MISTURA E PROJEÇÃO DE 1,5 M3/H DE ARGAMA SSA EM PANOS CEGOS DE FACHADA (SEM PRESENÇA DE VÃOS), ESPESSURA DE 35 MM. AF_06/2014</v>
          </cell>
          <cell r="C1527" t="str">
            <v>M2</v>
          </cell>
          <cell r="D1527">
            <v>47.48</v>
          </cell>
        </row>
        <row r="1528">
          <cell r="A1528">
            <v>87801</v>
          </cell>
          <cell r="B1528" t="str">
            <v>EMBOÇO OU MASSA ÚNICA EM ARGAMASSA TRAÇO 1:2:8, PREPARO MECÂNICO COM B ETONEIRA 400 L, APLICADA MANUALMENTE EM PANOS CEGOS DE FACHADA (SEM PR ESENÇA DE VÃOS), ESPESSURA DE 45 MM. AF_06/2014</v>
          </cell>
          <cell r="C1528" t="str">
            <v>M2</v>
          </cell>
          <cell r="D1528">
            <v>33.78</v>
          </cell>
        </row>
        <row r="1529">
          <cell r="A1529">
            <v>87803</v>
          </cell>
          <cell r="B1529" t="str">
            <v>EMBOÇO OU MASSA ÚNICA EM ARGAMASSA TRAÇO 1:2:8, PREPARO MANUAL, APLICA DA MANUALMENTE EM PANOS CEGOS DE FACHADA (SEM PRESENÇA DE VÃOS), ESPES SURA DE 45 MM. AF_06/2014</v>
          </cell>
          <cell r="C1529" t="str">
            <v>M2</v>
          </cell>
          <cell r="D1529">
            <v>37.42</v>
          </cell>
        </row>
        <row r="1530">
          <cell r="A1530">
            <v>87804</v>
          </cell>
          <cell r="B1530" t="str">
            <v>EMBOÇO OU MASSA ÚNICA EM ARGAMASSA INDUSTRIALIZADA, PREPARO MECÂNICO E APLICAÇÃO COM EQUIPAMENTO DE MISTURA E PROJEÇÃO DE 1,5 M3/H DE ARGAMA SSA EM PANOS CEGOS DE FACHADA (SEM PRESENÇA DE VÃOS), ESPESSURA DE 45 MM. AF_06/2014</v>
          </cell>
          <cell r="C1530" t="str">
            <v>M2</v>
          </cell>
          <cell r="D1530">
            <v>58.87</v>
          </cell>
        </row>
        <row r="1531">
          <cell r="A1531">
            <v>87805</v>
          </cell>
          <cell r="B1531" t="str">
            <v>EMBOÇO OU MASSA ÚNICA EM ARGAMASSA TRAÇO 1:2:8, PREPARO MECÂNICO COM B ETONEIRA 400 L, APLICADA MANUALMENTE EM PANOS CEGOS DE FACHADA (SEM PR ESENÇA DE VÃOS), ESPESSURA MAIOR OU IGUAL A 50 MM. AF_06/2014</v>
          </cell>
          <cell r="C1531" t="str">
            <v>M2</v>
          </cell>
          <cell r="D1531">
            <v>38.82</v>
          </cell>
        </row>
        <row r="1532">
          <cell r="A1532">
            <v>87807</v>
          </cell>
          <cell r="B1532" t="str">
            <v>EMBOÇO OU MASSA ÚNICA EM ARGAMASSA TRAÇO 1:2:8, PREPARO MANUAL, APLICA DA MANUALMENTE EM PANOS CEGOS DE FACHADA (SEM PRESENÇA DE VÃOS), ESPES SURA MAIOR OU IGUAL A 50 MM. AF_06/2014</v>
          </cell>
          <cell r="C1532" t="str">
            <v>M2</v>
          </cell>
          <cell r="D1532">
            <v>42.84</v>
          </cell>
        </row>
        <row r="1533">
          <cell r="A1533">
            <v>87808</v>
          </cell>
          <cell r="B1533" t="str">
            <v>EMBOÇO OU MASSA ÚNICA EM ARGAMASSA INDUSTRIALIZADA, PREPARO MECÂNICO E APLICAÇÃO COM EQUIPAMENTO DE MISTURA E PROJEÇÃO DE 1,5 M3/H DE ARGAMA SSA EM PANOS CEGOS DE FACHADA (SEM PRESENÇA DE VÃOS), ESPESSURA MAIOR OU IGUAL A 50 MM. AF_06/2014</v>
          </cell>
          <cell r="C1533" t="str">
            <v>M2</v>
          </cell>
          <cell r="D1533">
            <v>64.290000000000006</v>
          </cell>
        </row>
        <row r="1534">
          <cell r="A1534">
            <v>87809</v>
          </cell>
          <cell r="B1534" t="str">
            <v>EMBOÇO OU MASSA ÚNICA EM ARGAMASSA TRAÇO 1:2:8, PREPARO MECÂNICO COM B ETONEIRA 400 L, APLICADA MANUALMENTE EM SUPERFÍCIES EXTERNAS DA SACADA , ESPESSURA DE 25 MM, SEM USO DE TELA METÁLICA DE REFORÇO CONTRA FISSU RAÇÃO. AF_06/2014</v>
          </cell>
          <cell r="C1534" t="str">
            <v>M2</v>
          </cell>
          <cell r="D1534">
            <v>53.51</v>
          </cell>
        </row>
        <row r="1535">
          <cell r="A1535">
            <v>87811</v>
          </cell>
          <cell r="B1535" t="str">
            <v>EMBOÇO OU MASSA ÚNICA EM ARGAMASSA TRAÇO 1:2:8, PREPARO MANUAL, APLICA DA MANUALMENTE EM SUPERFÍCIES EXTERNAS DA SACADA, ESPESSURA DE 25 MM, SEM USO DE TELA METÁLICA DE REFORÇO CONTRA FISSURAÇÃO. AF_06/2014</v>
          </cell>
          <cell r="C1535" t="str">
            <v>M2</v>
          </cell>
          <cell r="D1535">
            <v>55.68</v>
          </cell>
        </row>
        <row r="1536">
          <cell r="A1536">
            <v>87812</v>
          </cell>
          <cell r="B1536" t="str">
            <v>EMBOÇO OU MASSA ÚNICA EM ARGAMASSA INDUSTRIALIZADA, PREPARO MECÂNICO E APLICAÇÃO COM EQUIPAMENTO DE MISTURA E PROJEÇÃO DE 1,5 M3/H EM SUPERF ÍCIES EXTERNAS DA SACADA, ESPESSURA 25 MM, SEM USO DE TELA METÁLICA. A F_06/2014</v>
          </cell>
          <cell r="C1536" t="str">
            <v>M2</v>
          </cell>
          <cell r="D1536">
            <v>66.650000000000006</v>
          </cell>
        </row>
        <row r="1537">
          <cell r="A1537">
            <v>87813</v>
          </cell>
          <cell r="B1537" t="str">
            <v>EMBOÇO OU MASSA ÚNICA EM ARGAMASSA TRAÇO 1:2:8, PREPARO MECÂNICO COM B ETONEIRA 400 L, APLICADA MANUALMENTE EM SUPERFÍCIES EXTERNAS DA SACADA , ESPESSURA DE 35 MM, SEM USO DE TELA METÁLICA DE REFORÇO CONTRA FISSU RAÇÃO. AF_06/2014</v>
          </cell>
          <cell r="C1537" t="str">
            <v>M2</v>
          </cell>
          <cell r="D1537">
            <v>59.07</v>
          </cell>
        </row>
        <row r="1538">
          <cell r="A1538">
            <v>87815</v>
          </cell>
          <cell r="B1538" t="str">
            <v>EMBOÇO OU MASSA ÚNICA EM ARGAMASSA TRAÇO 1:2:8, PREPARO MANUAL, APLICA DA MANUALMENTE EM SUPERFÍCIES EXTERNAS DA SACADA, ESPESSURA DE 35 MM, SEM USO DE TELA METÁLICA DE REFORÇO CONTRA FISSURAÇÃO. AF_06/2014</v>
          </cell>
          <cell r="C1538" t="str">
            <v>M2</v>
          </cell>
          <cell r="D1538">
            <v>61.98</v>
          </cell>
        </row>
        <row r="1539">
          <cell r="A1539">
            <v>87816</v>
          </cell>
          <cell r="B1539" t="str">
            <v>EMBOÇO OU MASSA ÚNICA EM ARGAMASSA INDUSTRIALIZADA, PREPARO MECÂNICO E APLICAÇÃO COM EQUIPAMENTO DE MISTURA E PROJEÇÃO DE 1,5 M3/H EM SUPERF ÍCIES EXTERNAS DA SACADA, ESPESSURA 35 MM, SEM USO DE TELA METÁLICA. A F_06/2014</v>
          </cell>
          <cell r="C1539" t="str">
            <v>M2</v>
          </cell>
          <cell r="D1539">
            <v>78.05</v>
          </cell>
        </row>
        <row r="1540">
          <cell r="A1540">
            <v>87817</v>
          </cell>
          <cell r="B1540" t="str">
            <v>EMBOÇO OU MASSA ÚNICA EM ARGAMASSA TRAÇO 1:2:8, PREPARO MECÂNICO COM B ETONEIRA 400 L, APLICADA MANUALMENTE EM SUPERFÍCIES EXTERNAS DA SACADA , ESPESSURA DE 45 MM, SEM USO DE TELA METÁLICA DE REFORÇO CONTRA FISSU RAÇÃO. AF_06/2014</v>
          </cell>
          <cell r="C1540" t="str">
            <v>M2</v>
          </cell>
          <cell r="D1540">
            <v>64.349999999999994</v>
          </cell>
        </row>
        <row r="1541">
          <cell r="A1541">
            <v>87819</v>
          </cell>
          <cell r="B1541" t="str">
            <v>EMBOÇO OU MASSA ÚNICA EM ARGAMASSA TRAÇO 1:2:8, PREPARO MANUAL, APLICA DA MANUALMENTE EM SUPERFÍCIES EXTERNAS DA SACADA, ESPESSURA DE 45 MM, SEM USO DE TELA METÁLICA DE REFORÇO CONTRA FISSURAÇÃO. AF_06/2014</v>
          </cell>
          <cell r="C1541" t="str">
            <v>M2</v>
          </cell>
          <cell r="D1541">
            <v>68</v>
          </cell>
        </row>
        <row r="1542">
          <cell r="A1542">
            <v>87820</v>
          </cell>
          <cell r="B1542" t="str">
            <v>EMBOÇO OU MASSA ÚNICA EM ARGAMASSA INDUSTRIALIZADA, PREPARO MECÂNICO E APLICAÇÃO COM EQUIPAMENTO DE MISTURA E PROJEÇÃO DE 1,5 M3/H EM SUPERF ÍCIES EXTERNAS DA SACADA, ESPESSURA 45 MM, SEM USO DE TELA METÁLICA. A F_06/2014</v>
          </cell>
          <cell r="C1542" t="str">
            <v>M2</v>
          </cell>
          <cell r="D1542">
            <v>89.45</v>
          </cell>
        </row>
        <row r="1543">
          <cell r="A1543">
            <v>87821</v>
          </cell>
          <cell r="B1543" t="str">
            <v>EMBOÇO OU MASSA ÚNICA EM ARGAMASSA TRAÇO 1:2:8, PREPARO MECÂNICO COM B ETONEIRA 400 L, APLICADA MANUALMENTE EM SUPERFÍCIES EXTERNAS DA SACADA , ESPESSURA MAIOR OU IGUAL A 50 MM, SEM USO DE TELA METÁLICA DE REFORÇ O CONTRA FISSURAÇÃO. AF_06/2014</v>
          </cell>
          <cell r="C1543" t="str">
            <v>M2</v>
          </cell>
          <cell r="D1543">
            <v>92.31</v>
          </cell>
        </row>
        <row r="1544">
          <cell r="A1544">
            <v>87823</v>
          </cell>
          <cell r="B1544" t="str">
            <v>EMBOÇO OU MASSA ÚNICA EM ARGAMASSA TRAÇO 1:2:8, PREPARO MANUAL, APLICA DA MANUALMENTE EM SUPERFÍCIES EXTERNAS DA SACADA, ESPESSURA MAIOR OU I GUAL A 50 MM, SEM USO DE TELA METÁLICA DE REFORÇO CONTRA FISSURAÇÃO. A F_06/2014</v>
          </cell>
          <cell r="C1544" t="str">
            <v>M2</v>
          </cell>
          <cell r="D1544">
            <v>96.33</v>
          </cell>
        </row>
        <row r="1545">
          <cell r="A1545">
            <v>87824</v>
          </cell>
          <cell r="B1545" t="str">
            <v>EMBOÇO OU MASSA ÚNICA EM ARGAMASSA INDUSTRIALIZADA, PREPARO MECÂNICO E APLICAÇÃO COM EQUIPAMENTO DE MISTURA E PROJEÇÃO DE 1,5 M3/H EM SUPERF ÍCIES EXTERNAS DA SACADA, ESPESSURA MAIOR OU IGUAL A 50 MM, SEM USO DE TELA METÁLICA. AF_06/2014</v>
          </cell>
          <cell r="C1545" t="str">
            <v>M2</v>
          </cell>
          <cell r="D1545">
            <v>117.5</v>
          </cell>
        </row>
        <row r="1546">
          <cell r="A1546">
            <v>87825</v>
          </cell>
          <cell r="B1546" t="str">
            <v>EMBOÇO OU MASSA ÚNICA EM ARGAMASSA TRAÇO 1:2:8, PREPARO MECÂNICO COM B ETONEIRA 400 L, APLICADA MANUALMENTE NAS PAREDES INTERNAS DA SACADA, E SPESSURA DE 25 MM, SEM USO DE TELA METÁLICA DE REFORÇO CONTRA FISSURAÇ ÃO. AF_06/2014</v>
          </cell>
          <cell r="C1546" t="str">
            <v>M2</v>
          </cell>
          <cell r="D1546">
            <v>42.68</v>
          </cell>
        </row>
        <row r="1547">
          <cell r="A1547">
            <v>87827</v>
          </cell>
          <cell r="B1547" t="str">
            <v>EMBOÇO OU MASSA ÚNICA EM ARGAMASSA TRAÇO 1:2:8, PREPARO MANUAL, APLICA DA MANUALMENTE NAS PAREDES INTERNAS DA SACADA, ESPESSURA DE 25 MM, SEM USO DE TELA METÁLICA DE REFORÇO CONTRA FISSURAÇÃO. AF_06/2014</v>
          </cell>
          <cell r="C1547" t="str">
            <v>M2</v>
          </cell>
          <cell r="D1547">
            <v>45.33</v>
          </cell>
        </row>
        <row r="1548">
          <cell r="A1548">
            <v>87828</v>
          </cell>
          <cell r="B1548" t="str">
            <v>EMBOÇO OU MASSA ÚNICA EM ARGAMASSA INDUSTRIALIZADA, PREPARO MECÂNICO E APLICAÇÃO COM EQUIPAMENTO DE MISTURA E PROJEÇÃO DE 1,5 M3/H NAS PARED ES INTERNAS DA SACADA, ESPESSURA 25 MM, SEM USO DE TELA METÁLICA. AF_0 6/2014</v>
          </cell>
          <cell r="C1548" t="str">
            <v>M2</v>
          </cell>
          <cell r="D1548">
            <v>59.95</v>
          </cell>
        </row>
        <row r="1549">
          <cell r="A1549">
            <v>87829</v>
          </cell>
          <cell r="B1549" t="str">
            <v>EMBOÇO OU MASSA ÚNICA EM ARGAMASSA TRAÇO 1:2:8, PREPARO MECÂNICO COM B ETONEIRA 400 L, APLICADA MANUALMENTE NAS PAREDES INTERNAS DA SACADA, E SPESSURA DE 35 MM, SEM USO DE TELA METÁLICA DE REFORÇO CONTRA FISSURAÇ ÃO. AF_06/2014</v>
          </cell>
          <cell r="C1549" t="str">
            <v>M2</v>
          </cell>
          <cell r="D1549">
            <v>48.96</v>
          </cell>
        </row>
        <row r="1550">
          <cell r="A1550">
            <v>87831</v>
          </cell>
          <cell r="B1550" t="str">
            <v>EMBOÇO OU MASSA ÚNICA EM ARGAMASSA TRAÇO 1:2:8, PREPARO MANUAL, APLICA DA MANUALMENTE NAS PAREDES INTERNAS DA SACADA, ESPESSURA DE 35 MM, SEM USO DE TELA METÁLICA DE REFORÇO CONTRA FISSURAÇÃO. AF_06/2014</v>
          </cell>
          <cell r="C1550" t="str">
            <v>M2</v>
          </cell>
          <cell r="D1550">
            <v>52.52</v>
          </cell>
        </row>
        <row r="1551">
          <cell r="A1551">
            <v>87832</v>
          </cell>
          <cell r="B1551" t="str">
            <v>EMBOÇO OU MASSA ÚNICA EM ARGAMASSA INDUSTRIALIZADA, PREPARO MECÂNICO E APLICAÇÃO COM EQUIPAMENTO DE MISTURA E PROJEÇÃO DE 1,5 M3/H DE ARGAMA SSA NAS PAREDES INTERNAS DA SACADA, ESPESSURA 35 MM, SEM USO DE TELA M ETÁLICA. AF_06/2014</v>
          </cell>
          <cell r="C1551" t="str">
            <v>M2</v>
          </cell>
          <cell r="D1551">
            <v>73.36</v>
          </cell>
        </row>
        <row r="1552">
          <cell r="A1552">
            <v>87834</v>
          </cell>
          <cell r="B1552" t="str">
            <v>REVESTIMENTO DECORATIVO MONOCAMADA APLICADO MANUALMENTE EM PANOS CEGOS DA FACHADA DE UM EDIFÍCIO DE ESTRUTURA CONVENCIONAL, COM ACABAMENTO R ASPADO. AF_06/2014</v>
          </cell>
          <cell r="C1552" t="str">
            <v>M2</v>
          </cell>
          <cell r="D1552">
            <v>114.7</v>
          </cell>
        </row>
        <row r="1553">
          <cell r="A1553">
            <v>87835</v>
          </cell>
          <cell r="B1553" t="str">
            <v>REVESTIMENTO DECORATIVO MONOCAMADA APLICADO MANUALMENTE EM PANOS CEGOS DA FACHADA DE UM EDIFÍCIO DE ALVENARIA ESTRUTURAL, COM ACABAMENTO RAS PADO. AF_06/2014</v>
          </cell>
          <cell r="C1553" t="str">
            <v>M2</v>
          </cell>
          <cell r="D1553">
            <v>78.239999999999995</v>
          </cell>
        </row>
        <row r="1554">
          <cell r="A1554">
            <v>87836</v>
          </cell>
          <cell r="B1554" t="str">
            <v>REVESTIMENTO DECORATIVO MONOCAMADA APLICADO COM EQUIPAMENTO DE PROJEÇÃ O EM PANOS CEGOS DA FACHADA DE UM EDIFÍCIO DE ESTRUTURA CONVENCIONAL, COM ACABAMENTO RASPADO. AF_06/2014</v>
          </cell>
          <cell r="C1554" t="str">
            <v>M2</v>
          </cell>
          <cell r="D1554">
            <v>109.49</v>
          </cell>
        </row>
        <row r="1555">
          <cell r="A1555">
            <v>87837</v>
          </cell>
          <cell r="B1555" t="str">
            <v>REVESTIMENTO DECORATIVO MONOCAMADA APLICADO COM EQUIPAMENTO DE PROJEÇÃ O EM PANOS CEGOS DA FACHADA DE UM EDIFÍCIO DE ALVENARIA ESTRUTURAL, CO M ACABAMENTO RASPADO. AF_06/2014</v>
          </cell>
          <cell r="C1555" t="str">
            <v>M2</v>
          </cell>
          <cell r="D1555">
            <v>73.680000000000007</v>
          </cell>
        </row>
        <row r="1556">
          <cell r="A1556">
            <v>87838</v>
          </cell>
          <cell r="B1556" t="str">
            <v>REVESTIMENTO DECORATIVO MONOCAMADA APLICADO MANUALMENTE EM PANOS DA FA CHADA COM PRESENÇA DE VÃOS, DE UM EDIFÍCIO DE ESTRUTURA CONVENCIONAL E ACABAMENTO RASPADO. AF_06/2014</v>
          </cell>
          <cell r="C1556" t="str">
            <v>M2</v>
          </cell>
          <cell r="D1556">
            <v>120.12</v>
          </cell>
        </row>
        <row r="1557">
          <cell r="A1557">
            <v>87839</v>
          </cell>
          <cell r="B1557" t="str">
            <v>REVESTIMENTO DECORATIVO MONOCAMADA APLICADO MANUALMENTE EM PANOS DA FA CHADA COM PRESENÇA DE VÃOS, DE UM EDIFÍCIO DE ALVENARIA ESTRUTURAL E A CABAMENTO RASPADO. AF_06/2014</v>
          </cell>
          <cell r="C1557" t="str">
            <v>M2</v>
          </cell>
          <cell r="D1557">
            <v>81.849999999999994</v>
          </cell>
        </row>
        <row r="1558">
          <cell r="A1558">
            <v>87840</v>
          </cell>
          <cell r="B1558" t="str">
            <v>REVESTIMENTO DECORATIVO MONOCAMADA APLICADO COM EQUIPAMENTO DE PROJEÇÃ O EM PANOS DA FACHADA COM PRESENÇA DE VÃOS, DE UM EDIFÍCIO DE ESTRUTUR A CONVENCIONAL E ACABAMENTO RASPADO. AF_06/2014</v>
          </cell>
          <cell r="C1558" t="str">
            <v>M2</v>
          </cell>
          <cell r="D1558">
            <v>113.74</v>
          </cell>
        </row>
        <row r="1559">
          <cell r="A1559">
            <v>87841</v>
          </cell>
          <cell r="B1559" t="str">
            <v>REVESTIMENTO DECORATIVO MONOCAMADA APLICADO COM EQUIPAMENTO DE PROJEÇÃ O EM PANOS DA FACHADA COM PRESENÇA DE VÃOS, DE UM EDIFÍCIO DE ALVENARI A ESTRUTURAL E ACABAMENTO RASPADO. AF_06/2014</v>
          </cell>
          <cell r="C1559" t="str">
            <v>M2</v>
          </cell>
          <cell r="D1559">
            <v>76.11</v>
          </cell>
        </row>
        <row r="1560">
          <cell r="A1560">
            <v>87842</v>
          </cell>
          <cell r="B1560" t="str">
            <v>REVESTIMENTO DECORATIVO MONOCAMADA APLICADO MANUALMENTE EM SUPERFÍCIES EXTERNAS DA SACADA DE UM EDIFÍCIO DE ESTRUTURA CONVENCIONAL E ACABAME NTO RASPADO. AF_06/2014</v>
          </cell>
          <cell r="C1560" t="str">
            <v>M2</v>
          </cell>
          <cell r="D1560">
            <v>117.8</v>
          </cell>
        </row>
        <row r="1561">
          <cell r="A1561">
            <v>87843</v>
          </cell>
          <cell r="B1561" t="str">
            <v>REVESTIMENTO DECORATIVO MONOCAMADA APLICADO MANUALMENTE EM SUPERFÍCIES EXTERNAS DA SACADA DE UM EDIFÍCIO DE ALVENARIA ESTRUTURAL E ACABAMENT O RASPADO. AF_06/2014</v>
          </cell>
          <cell r="C1561" t="str">
            <v>M2</v>
          </cell>
          <cell r="D1561">
            <v>87.14</v>
          </cell>
        </row>
        <row r="1562">
          <cell r="A1562">
            <v>87844</v>
          </cell>
          <cell r="B1562" t="str">
            <v>REVESTIMENTO DECORATIVO MONOCAMADA APLICADO COM EQUIPAMENTO DE PROJEÇÃ O EM SUPERFÍCIES EXTERNAS DA SACADA DE UM EDIFÍCIO DE ESTRUTURA CONVEN CIONAL E ACABAMENTO RASPADO. AF_06/2014</v>
          </cell>
          <cell r="C1562" t="str">
            <v>M2</v>
          </cell>
          <cell r="D1562">
            <v>108.33</v>
          </cell>
        </row>
        <row r="1563">
          <cell r="A1563">
            <v>87845</v>
          </cell>
          <cell r="B1563" t="str">
            <v>REVESTIMENTO DECORATIVO MONOCAMADA APLICADO COM EQUIPAMENTO DE PROJEÇÃ O EM SUPERFÍCIES EXTERNAS DA SACADA DE UM EDIFÍCIO DE ALVENARIA ESTRUT URAL E ACABAMENTO RASPADO. AF_06/2014</v>
          </cell>
          <cell r="C1563" t="str">
            <v>M2</v>
          </cell>
          <cell r="D1563">
            <v>78.349999999999994</v>
          </cell>
        </row>
        <row r="1564">
          <cell r="A1564">
            <v>87846</v>
          </cell>
          <cell r="B1564" t="str">
            <v>REVESTIMENTO DECORATIVO MONOCAMADA APLICADO MANUALMENTE EM PANOS CEGOS DA FACHADA DE UM EDIFÍCIO DE ESTRUTURA CONVENCIONAL, COM ACABAMENTO T RAVERTINO. AF_06/2014</v>
          </cell>
          <cell r="C1564" t="str">
            <v>M2</v>
          </cell>
          <cell r="D1564">
            <v>124.19</v>
          </cell>
        </row>
        <row r="1565">
          <cell r="A1565">
            <v>87847</v>
          </cell>
          <cell r="B1565" t="str">
            <v>REVESTIMENTO DECORATIVO MONOCAMADA APLICADO MANUALMENTE EM PANOS CEGOS DA FACHADA DE UM EDIFÍCIO DE ALVENARIA ESTRUTURAL, COM ACABAMENTO TRA VERTINO. AF_06/2014</v>
          </cell>
          <cell r="C1565" t="str">
            <v>M2</v>
          </cell>
          <cell r="D1565">
            <v>87.73</v>
          </cell>
        </row>
        <row r="1566">
          <cell r="A1566">
            <v>87848</v>
          </cell>
          <cell r="B1566" t="str">
            <v>REVESTIMENTO DECORATIVO MONOCAMADA APLICADO COM EQUIPAMENTO DE PROJEÇÃ O EM PANOS CEGOS DA FACHADA DE UM EDIFÍCIO DE ESTRUTURA CONVENCIONAL, COM ACABAMENTO TRAVERTINO. AF_06/2014</v>
          </cell>
          <cell r="C1566" t="str">
            <v>M2</v>
          </cell>
          <cell r="D1566">
            <v>118.09</v>
          </cell>
        </row>
        <row r="1567">
          <cell r="A1567">
            <v>87849</v>
          </cell>
          <cell r="B1567" t="str">
            <v>REVESTIMENTO DECORATIVO MONOCAMADA APLICADO COM EQUIPAMENTO DE PROJEÇÃ O EM PANOS CEGOS DA FACHADA DE UM EDIFÍCIO DE ALVENARIA ESTRUTURAL, CO M ACABAMENTO TRAVERTINO. AF_06/2014</v>
          </cell>
          <cell r="C1567" t="str">
            <v>M2</v>
          </cell>
          <cell r="D1567">
            <v>82.29</v>
          </cell>
        </row>
        <row r="1568">
          <cell r="A1568">
            <v>87850</v>
          </cell>
          <cell r="B1568" t="str">
            <v>REVESTIMENTO DECORATIVO MONOCAMADA APLICADO MANUALMENTE EM PANOS DA FA CHADA COM PRESENÇA DE VÃOS, DE UM EDIFÍCIO DE ESTRUTURA CONVENCIONAL E ACABAMENTO TRAVERTINO. AF_06/2014</v>
          </cell>
          <cell r="C1568" t="str">
            <v>M2</v>
          </cell>
          <cell r="D1568">
            <v>129.62</v>
          </cell>
        </row>
        <row r="1569">
          <cell r="A1569">
            <v>87851</v>
          </cell>
          <cell r="B1569" t="str">
            <v>REVESTIMENTO DECORATIVO MONOCAMADA APLICADO MANUALMENTE EM PANOS DA FA CHADA COM PRESENÇA DE VÃOS, DE UM EDIFÍCIO DE ALVENARIA ESTRUTURAL E A CABAMENTO TRAVERTINO. AF_06/2014</v>
          </cell>
          <cell r="C1569" t="str">
            <v>M2</v>
          </cell>
          <cell r="D1569">
            <v>91.35</v>
          </cell>
        </row>
        <row r="1570">
          <cell r="A1570">
            <v>87852</v>
          </cell>
          <cell r="B1570" t="str">
            <v>REVESTIMENTO DECORATIVO MONOCAMADA APLICADO COM EQUIPAMENTO DE PROJEÇÃ O EM PANOS DA FACHADA COM PRESENÇA DE VÃOS, DE UM EDIFÍCIO DE ESTRUTUR A CONVENCIONAL E ACABAMENTO TRAVERTINO. AF_06/2014</v>
          </cell>
          <cell r="C1570" t="str">
            <v>M2</v>
          </cell>
          <cell r="D1570">
            <v>122.33</v>
          </cell>
        </row>
        <row r="1571">
          <cell r="A1571">
            <v>87853</v>
          </cell>
          <cell r="B1571" t="str">
            <v>REVESTIMENTO DECORATIVO MONOCAMADA APLICADO COM EQUIPAMENTO DE PROJEÇÃ O EM PANOS DA FACHADA COM PRESENÇA DE VÃOS, DE UM EDIFÍCIO DE ALVENARI A ESTRUTURAL E ACABAMENTO TRAVERTINO. AF_06/2014</v>
          </cell>
          <cell r="C1571" t="str">
            <v>M2</v>
          </cell>
          <cell r="D1571">
            <v>84.7</v>
          </cell>
        </row>
        <row r="1572">
          <cell r="A1572">
            <v>87854</v>
          </cell>
          <cell r="B1572" t="str">
            <v>REVESTIMENTO DECORATIVO MONOCAMADA APLICADO MANUALMENTE EM SUPERFÍCIES EXTERNAS DA SACADA DE UM EDIFÍCIO DE ESTRUTURA CONVENCIONAL E ACABAME NTO TRAVERTINO. AF_06/2014</v>
          </cell>
          <cell r="C1572" t="str">
            <v>M2</v>
          </cell>
          <cell r="D1572">
            <v>127.29</v>
          </cell>
        </row>
        <row r="1573">
          <cell r="A1573">
            <v>87855</v>
          </cell>
          <cell r="B1573" t="str">
            <v>REVESTIMENTO DECORATIVO MONOCAMADA APLICADO MANUALMENTE EM SUPERFÍCIES EXTERNAS DA SACADA DE UM EDIFÍCIO DE ALVENARIA ESTRUTURAL E ACABAMENT O TRAVERTINO. AF_06/2014</v>
          </cell>
          <cell r="C1573" t="str">
            <v>M2</v>
          </cell>
          <cell r="D1573">
            <v>96.65</v>
          </cell>
        </row>
        <row r="1574">
          <cell r="A1574">
            <v>87856</v>
          </cell>
          <cell r="B1574" t="str">
            <v>REVESTIMENTO DECORATIVO MONOCAMADA APLICADO COM EQUIPAMENTO DE PROJEÇÃ O EM SUPERFÍCIES EXTERNAS DA SACADA DE UM EDIFÍCIO DE ESTRUTURA CONVEN CIONAL E ACABAMENTO TRAVERTINO. AF_06/2014</v>
          </cell>
          <cell r="C1574" t="str">
            <v>M2</v>
          </cell>
          <cell r="D1574">
            <v>116.93</v>
          </cell>
        </row>
        <row r="1575">
          <cell r="A1575">
            <v>87857</v>
          </cell>
          <cell r="B1575" t="str">
            <v>REVESTIMENTO DECORATIVO MONOCAMADA APLICADO COM EQUIPAMENTO DE PROJEÇÃ O EM SUPERFÍCIES EXTERNAS DA SACADA DE UM EDIFÍCIO DE ALVENARIA ESTRUT URAL E ACABAMENTO TRAVERTINO. AF_06/2014</v>
          </cell>
          <cell r="C1575" t="str">
            <v>M2</v>
          </cell>
          <cell r="D1575">
            <v>86.93</v>
          </cell>
        </row>
        <row r="1576">
          <cell r="A1576">
            <v>87858</v>
          </cell>
          <cell r="B1576" t="str">
            <v>REVESTIMENTO DECORATIVO MONOCAMADA APLICADO MANUALMENTE NAS PAREDES IN TERNAS DA SACADA COM ACABAMENTO RASPADO. AF_06/2014</v>
          </cell>
          <cell r="C1576" t="str">
            <v>M2</v>
          </cell>
          <cell r="D1576">
            <v>84.14</v>
          </cell>
        </row>
        <row r="1577">
          <cell r="A1577">
            <v>87859</v>
          </cell>
          <cell r="B1577" t="str">
            <v>REVESTIMENTO DECORATIVO MONOCAMADA APLICADO MANUALMENTE NAS PAREDES IN TERNAS DA SACADA COM ACABAMENTO TRAVERTINO. AF_06/2014</v>
          </cell>
          <cell r="C1577" t="str">
            <v>M2</v>
          </cell>
          <cell r="D1577">
            <v>97.32</v>
          </cell>
        </row>
        <row r="1578">
          <cell r="A1578">
            <v>87871</v>
          </cell>
          <cell r="B1578" t="str">
            <v>CHAPISCO APLICADO SOMENTE EM ESTRUTURAS DE CONCRETO EM ALVENARIAS INTE RNAS, COM DESEMPENADEIRA DENTADA. ARGAMASSA INDUSTRIALIZADA COM PREPAR O MANUAL. AF_06/2014</v>
          </cell>
          <cell r="C1578" t="str">
            <v>M2</v>
          </cell>
          <cell r="D1578">
            <v>13.85</v>
          </cell>
        </row>
        <row r="1579">
          <cell r="A1579">
            <v>87872</v>
          </cell>
          <cell r="B1579" t="str">
            <v>CHAPISCO APLICADO SOMENTE EM ESTRUTURAS DE CONCRETO EM ALVENARIAS INTE RNAS, COM DESEMPENADEIRA DENTADA.  ARGAMASSA INDUSTRIALIZADA COM PREPA RO EM MISTURADOR 300 KG. AF_06/2014</v>
          </cell>
          <cell r="C1579" t="str">
            <v>M2</v>
          </cell>
          <cell r="D1579">
            <v>13.33</v>
          </cell>
        </row>
        <row r="1580">
          <cell r="A1580">
            <v>87873</v>
          </cell>
          <cell r="B1580" t="str">
            <v>CHAPISCO APLICADO EM ALVENARIAS E ESTRUTURAS DE CONCRETO INTERNAS, COM ROLO PARA TEXTURA ACRÍLICA.  ARGAMASSA TRAÇO 1:4 E EMULSÃO POLIMÉRICA (ADESIVO) COM PREPARO MANUAL. AF_06/2014</v>
          </cell>
          <cell r="C1580" t="str">
            <v>M2</v>
          </cell>
          <cell r="D1580">
            <v>3.9</v>
          </cell>
        </row>
        <row r="1581">
          <cell r="A1581">
            <v>87874</v>
          </cell>
          <cell r="B1581" t="str">
            <v>CHAPISCO APLICADO EM ALVENARIAS E ESTRUTURAS DE CONCRETO INTERNAS, COM ROLO PARA TEXTURA ACRÍLICA.  ARGAMASSA TRAÇO 1:4 E EMULSÃO POLIMÉRICA (ADESIVO) COM PREPARO EM BETONEIRA 400L. AF_06/2014</v>
          </cell>
          <cell r="C1581" t="str">
            <v>M2</v>
          </cell>
          <cell r="D1581">
            <v>3.81</v>
          </cell>
        </row>
        <row r="1582">
          <cell r="A1582">
            <v>87876</v>
          </cell>
          <cell r="B1582" t="str">
            <v>CHAPISCO APLICADO EM ALVENARIAS E ESTRUTURAS DE CONCRETO INTERNAS, COM ROLO PARA TEXTURA ACRÍLICA.  ARGAMASSA INDUSTRIALIZADA COM PREPARO MA NUAL. AF_06/2014</v>
          </cell>
          <cell r="C1582" t="str">
            <v>M2</v>
          </cell>
          <cell r="D1582">
            <v>7.48</v>
          </cell>
        </row>
        <row r="1583">
          <cell r="A1583">
            <v>87877</v>
          </cell>
          <cell r="B1583" t="str">
            <v>CHAPISCO APLICADO EM ALVENARIAS E ESTRUTURAS DE CONCRETO INTERNAS, COM ROLO PARA TEXTURA ACRÍLICA.  ARGAMASSA INDUSTRIALIZADA COM PREPARO EM MISTURADOR 300 KG. AF_06/2014</v>
          </cell>
          <cell r="C1583" t="str">
            <v>M2</v>
          </cell>
          <cell r="D1583">
            <v>7.25</v>
          </cell>
        </row>
        <row r="1584">
          <cell r="A1584">
            <v>87878</v>
          </cell>
          <cell r="B1584" t="str">
            <v>CHAPISCO APLICADO EM ALVENARIAS E ESTRUTURAS DE CONCRETO INTERNAS, COM COLHER DE PEDREIRO.  ARGAMASSA TRAÇO 1:3 COM PREPARO MANUAL. AF_06/20 14</v>
          </cell>
          <cell r="C1584" t="str">
            <v>M2</v>
          </cell>
          <cell r="D1584">
            <v>2.79</v>
          </cell>
        </row>
        <row r="1585">
          <cell r="A1585">
            <v>87879</v>
          </cell>
          <cell r="B1585" t="str">
            <v>CHAPISCO APLICADO EM ALVENARIAS E ESTRUTURAS DE CONCRETO INTERNAS, COM COLHER DE PEDREIRO.  ARGAMASSA TRAÇO 1:3 COM PREPARO EM BETONEIRA 400 L. AF_06/2014</v>
          </cell>
          <cell r="C1585" t="str">
            <v>M2</v>
          </cell>
          <cell r="D1585">
            <v>2.46</v>
          </cell>
        </row>
        <row r="1586">
          <cell r="A1586">
            <v>87881</v>
          </cell>
          <cell r="B1586" t="str">
            <v>CHAPISCO APLICADO NO TETO, COM ROLO PARA TEXTURA ACRÍLICA. ARGAMASSA T RAÇO 1:4 E EMULSÃO POLIMÉRICA (ADESIVO) COM PREPARO MANUAL. AF_06/2014</v>
          </cell>
          <cell r="C1586" t="str">
            <v>M2</v>
          </cell>
          <cell r="D1586">
            <v>3.83</v>
          </cell>
        </row>
        <row r="1587">
          <cell r="A1587">
            <v>87882</v>
          </cell>
          <cell r="B1587" t="str">
            <v>CHAPISCO APLICADO NO TETO, COM ROLO PARA TEXTURA ACRÍLICA. ARGAMASSA T RAÇO 1:4 E EMULSÃO POLIMÉRICA (ADESIVO) COM PREPARO EM BETONEIRA 400L. AF_06/2014</v>
          </cell>
          <cell r="C1587" t="str">
            <v>M2</v>
          </cell>
          <cell r="D1587">
            <v>3.74</v>
          </cell>
        </row>
        <row r="1588">
          <cell r="A1588">
            <v>87884</v>
          </cell>
          <cell r="B1588" t="str">
            <v>CHAPISCO APLICADO NO TETO, COM ROLO PARA TEXTURA ACRÍLICA. ARGAMASSA I NDUSTRIALIZADA COM PREPARO MANUAL. AF_06/2014</v>
          </cell>
          <cell r="C1588" t="str">
            <v>M2</v>
          </cell>
          <cell r="D1588">
            <v>7.41</v>
          </cell>
        </row>
        <row r="1589">
          <cell r="A1589">
            <v>87885</v>
          </cell>
          <cell r="B1589" t="str">
            <v>CHAPISCO APLICADO NO TETO, COM ROLO PARA TEXTURA ACRÍLICA. ARGAMASSA I NDUSTRIALIZADA COM PREPARO EM MISTURADOR 300 KG. AF_06/2014</v>
          </cell>
          <cell r="C1589" t="str">
            <v>M2</v>
          </cell>
          <cell r="D1589">
            <v>7.18</v>
          </cell>
        </row>
        <row r="1590">
          <cell r="A1590">
            <v>87886</v>
          </cell>
          <cell r="B1590" t="str">
            <v>CHAPISCO APLICADO NO TETO, COM DESEMPENADEIRA DENTADA. ARGAMASSA INDUS TRIALIZADA COM PREPARO MANUAL. AF_06/2014</v>
          </cell>
          <cell r="C1590" t="str">
            <v>M2</v>
          </cell>
          <cell r="D1590">
            <v>17.940000000000001</v>
          </cell>
        </row>
        <row r="1591">
          <cell r="A1591">
            <v>87887</v>
          </cell>
          <cell r="B1591" t="str">
            <v>CHAPISCO APLICADO NO TETO, COM DESEMPENADEIRA DENTADA. ARGAMASSA INDUS TRIALIZADA COM PREPARO EM MISTURADOR 300 KG. AF_06/2014</v>
          </cell>
          <cell r="C1591" t="str">
            <v>M2</v>
          </cell>
          <cell r="D1591">
            <v>17.43</v>
          </cell>
        </row>
        <row r="1592">
          <cell r="A1592">
            <v>87888</v>
          </cell>
          <cell r="B1592" t="str">
            <v>CHAPISCO APLICADO EM ALVENARIA (SEM PRESENÇA DE VÃOS) E ESTRUTURAS DE CONCRETO DE FACHADA, COM ROLO PARA TEXTURA ACRÍLICA.  ARGAMASSA TRAÇO 1:4 E EMULSÃO POLIMÉRICA (ADESIVO) COM PREPARO MANUAL. AF_06/2014</v>
          </cell>
          <cell r="C1592" t="str">
            <v>M2</v>
          </cell>
          <cell r="D1592">
            <v>4.79</v>
          </cell>
        </row>
        <row r="1593">
          <cell r="A1593">
            <v>87889</v>
          </cell>
          <cell r="B1593" t="str">
            <v>CHAPISCO APLICADO EM ALVENARIA (SEM PRESENÇA DE VÃOS) E ESTRUTURAS DE CONCRETO DE FACHADA, COM ROLO PARA TEXTURA ACRÍLICA.  ARGAMASSA TRAÇO 1:4 E EMULSÃO POLIMÉRICA (ADESIVO) COM PREPARO EM BETONEIRA 400L. AF_0 6/2014</v>
          </cell>
          <cell r="C1593" t="str">
            <v>M2</v>
          </cell>
          <cell r="D1593">
            <v>4.6900000000000004</v>
          </cell>
        </row>
        <row r="1594">
          <cell r="A1594">
            <v>87891</v>
          </cell>
          <cell r="B1594" t="str">
            <v>CHAPISCO APLICADO EM ALVENARIA (SEM PRESENÇA DE VÃOS) E ESTRUTURAS DE CONCRETO DE FACHADA, COM ROLO PARA TEXTURA ACRÍLICA.  ARGAMASSA INDUST RIALIZADA COM PREPARO MANUAL. AF_06/2014</v>
          </cell>
          <cell r="C1594" t="str">
            <v>M2</v>
          </cell>
          <cell r="D1594">
            <v>8.3699999999999992</v>
          </cell>
        </row>
        <row r="1595">
          <cell r="A1595">
            <v>87892</v>
          </cell>
          <cell r="B1595" t="str">
            <v>CHAPISCO APLICADO EM ALVENARIA (SEM PRESENÇA DE VÃOS) E ESTRUTURAS DE CONCRETO DE FACHADA, COM ROLO PARA TEXTURA ACRÍLICA.  ARGAMASSA INDUST RIALIZADA COM PREPARO EM MISTURADOR 300 KG. AF_06/2014</v>
          </cell>
          <cell r="C1595" t="str">
            <v>M2</v>
          </cell>
          <cell r="D1595">
            <v>8.1300000000000008</v>
          </cell>
        </row>
        <row r="1596">
          <cell r="A1596">
            <v>87893</v>
          </cell>
          <cell r="B1596" t="str">
            <v>CHAPISCO APLICADO EM ALVENARIA (SEM PRESENÇA DE VÃOS) E ESTRUTURAS DE CONCRETO DE FACHADA, COM COLHER DE PEDREIRO.  ARGAMASSA TRAÇO 1:3 COM PREPARO MANUAL. AF_06/2014</v>
          </cell>
          <cell r="C1596" t="str">
            <v>M2</v>
          </cell>
          <cell r="D1596">
            <v>4.33</v>
          </cell>
        </row>
        <row r="1597">
          <cell r="A1597">
            <v>87894</v>
          </cell>
          <cell r="B1597" t="str">
            <v>CHAPISCO APLICADO EM ALVENARIA (SEM PRESENÇA DE VÃOS) E ESTRUTURAS DE CONCRETO DE FACHADA, COM COLHER DE PEDREIRO.  ARGAMASSA TRAÇO 1:3 COM PREPARO EM BETONEIRA 400L. AF_06/2014</v>
          </cell>
          <cell r="C1597" t="str">
            <v>M2</v>
          </cell>
          <cell r="D1597">
            <v>4</v>
          </cell>
        </row>
        <row r="1598">
          <cell r="A1598">
            <v>87896</v>
          </cell>
          <cell r="B1598" t="str">
            <v>CHAPISCO APLICADO EM ALVENARIA (SEM PRESENÇA DE VÃOS) E ESTRUTURAS DE CONCRETO DE FACHADA, COM EQUIPAMENTO DE PROJEÇÃO.  ARGAMASSA TRAÇO 1:3 COM PREPARO MANUAL. AF_06/2014</v>
          </cell>
          <cell r="C1598" t="str">
            <v>M2</v>
          </cell>
          <cell r="D1598">
            <v>4.0199999999999996</v>
          </cell>
        </row>
        <row r="1599">
          <cell r="A1599">
            <v>87897</v>
          </cell>
          <cell r="B1599" t="str">
            <v>CHAPISCO APLICADO EM ALVENARIA (SEM PRESENÇA DE VÃOS) E ESTRUTURAS DE CONCRETO DE FACHADA, COM EQUIPAMENTO DE PROJEÇÃO.  ARGAMASSA TRAÇO 1:3 COM PREPARO EM BETONEIRA 400 L. AF_06/2014</v>
          </cell>
          <cell r="C1599" t="str">
            <v>M2</v>
          </cell>
          <cell r="D1599">
            <v>3.69</v>
          </cell>
        </row>
        <row r="1600">
          <cell r="A1600">
            <v>87899</v>
          </cell>
          <cell r="B1600" t="str">
            <v>CHAPISCO APLICADO EM ALVENARIA (COM PRESENÇA DE VÃOS) E ESTRUTURAS DE CONCRETO DE FACHADA, COM ROLO PARA TEXTURA ACRÍLICA.  ARGAMASSA TRAÇO 1:4 E EMULSÃO POLIMÉRICA (ADESIVO) COM PREPARO MANUAL. AF_06/2014</v>
          </cell>
          <cell r="C1600" t="str">
            <v>M2</v>
          </cell>
          <cell r="D1600">
            <v>5.56</v>
          </cell>
        </row>
        <row r="1601">
          <cell r="A1601">
            <v>87900</v>
          </cell>
          <cell r="B1601" t="str">
            <v>CHAPISCO APLICADO EM ALVENARIA (COM PRESENÇA DE VÃOS) E ESTRUTURAS DE CONCRETO DE FACHADA, COM ROLO PARA TEXTURA ACRÍLICA.  ARGAMASSA TRAÇO 1:4 E EMULSÃO POLIMÉRICA (ADESIVO) COM PREPARO EM BETONEIRA 400L. AF_0 6/2014</v>
          </cell>
          <cell r="C1601" t="str">
            <v>M2</v>
          </cell>
          <cell r="D1601">
            <v>5.47</v>
          </cell>
        </row>
        <row r="1602">
          <cell r="A1602">
            <v>87902</v>
          </cell>
          <cell r="B1602" t="str">
            <v>CHAPISCO APLICADO EM ALVENARIA (COM PRESENÇA DE VÃOS) E ESTRUTURAS DE CONCRETO DE FACHADA, COM ROLO PARA TEXTURA ACRÍLICA.  ARGAMASSA INDUST RIALIZADA COM PREPARO MANUAL. AF_06/2014</v>
          </cell>
          <cell r="C1602" t="str">
            <v>M2</v>
          </cell>
          <cell r="D1602">
            <v>9.14</v>
          </cell>
        </row>
        <row r="1603">
          <cell r="A1603">
            <v>87903</v>
          </cell>
          <cell r="B1603" t="str">
            <v>CHAPISCO APLICADO EM ALVENARIA (COM PRESENÇA DE VÃOS) E ESTRUTURAS DE CONCRETO DE FACHADA, COM ROLO PARA TEXTURA ACRÍLICA.  ARGAMASSA INDUST RIALIZADA COM PREPARO EM MISTURADOR 300 KG. AF_06/2014</v>
          </cell>
          <cell r="C1603" t="str">
            <v>M2</v>
          </cell>
          <cell r="D1603">
            <v>8.91</v>
          </cell>
        </row>
        <row r="1604">
          <cell r="A1604">
            <v>87904</v>
          </cell>
          <cell r="B1604" t="str">
            <v>CHAPISCO APLICADO EM ALVENARIA (COM PRESENÇA DE VÃOS) E ESTRUTURAS DE CONCRETO DE FACHADA, COM COLHER DE PEDREIRO.  ARGAMASSA TRAÇO 1:3 COM PREPARO MANUAL. AF_06/2014</v>
          </cell>
          <cell r="C1604" t="str">
            <v>M2</v>
          </cell>
          <cell r="D1604">
            <v>5.62</v>
          </cell>
        </row>
        <row r="1605">
          <cell r="A1605">
            <v>87905</v>
          </cell>
          <cell r="B1605" t="str">
            <v>CHAPISCO APLICADO EM ALVENARIA (COM PRESENÇA DE VÃOS) E ESTRUTURAS DE CONCRETO DE FACHADA, COM COLHER DE PEDREIRO.  ARGAMASSA TRAÇO 1:3 COM PREPARO EM BETONEIRA 400L. AF_06/2014</v>
          </cell>
          <cell r="C1605" t="str">
            <v>M2</v>
          </cell>
          <cell r="D1605">
            <v>5.29</v>
          </cell>
        </row>
        <row r="1606">
          <cell r="A1606">
            <v>87907</v>
          </cell>
          <cell r="B1606" t="str">
            <v>CHAPISCO APLICADO EM ALVENARIA (COM PRESENÇA DE VÃOS) E ESTRUTURAS DE CONCRETO DE FACHADA, COM EQUIPAMENTO DE PROJEÇÃO.  ARGAMASSA TRAÇO 1:3 COM PREPARO MANUAL. AF_06/2014</v>
          </cell>
          <cell r="C1606" t="str">
            <v>M2</v>
          </cell>
          <cell r="D1606">
            <v>5.17</v>
          </cell>
        </row>
        <row r="1607">
          <cell r="A1607">
            <v>87908</v>
          </cell>
          <cell r="B1607" t="str">
            <v>CHAPISCO APLICADO EM ALVENARIA (COM PRESENÇA DE VÃOS) E ESTRUTURAS DE CONCRETO DE FACHADA, COM EQUIPAMENTO DE PROJEÇÃO.  ARGAMASSA TRAÇO 1:3 COM PREPARO EM BETONEIRA 400 L. AF_06/2014</v>
          </cell>
          <cell r="C1607" t="str">
            <v>M2</v>
          </cell>
          <cell r="D1607">
            <v>4.8499999999999996</v>
          </cell>
        </row>
        <row r="1608">
          <cell r="A1608">
            <v>87910</v>
          </cell>
          <cell r="B1608" t="str">
            <v>CHAPISCO APLICADO SOMENTE NA ESTRUTURA DE CONCRETO DA FACHADA, COM DES EMPENADEIRA DENTADA. ARGAMASSA INDUSTRIALIZADA COM PREPARO MANUAL. AF_ 06/2014</v>
          </cell>
          <cell r="C1608" t="str">
            <v>M2</v>
          </cell>
          <cell r="D1608">
            <v>17.88</v>
          </cell>
        </row>
        <row r="1609">
          <cell r="A1609">
            <v>87911</v>
          </cell>
          <cell r="B1609" t="str">
            <v>CHAPISCO APLICADO SOMENTE NA ESTRUTURA DE CONCRETO DA FACHADA, COM DES EMPENADEIRA DENTADA. ARGAMASSA INDUSTRIALIZADA COM PREPARO EM MISTURAD OR 300 KG. AF_06/2014</v>
          </cell>
          <cell r="C1609" t="str">
            <v>M2</v>
          </cell>
          <cell r="D1609">
            <v>17.36</v>
          </cell>
        </row>
        <row r="1610">
          <cell r="A1610">
            <v>88036</v>
          </cell>
          <cell r="B1610" t="str">
            <v>TRANSPORTE HORIZONTAL, MASSA/GRANEL, JERICA 90L, 30M. AF_06/2014</v>
          </cell>
          <cell r="C1610" t="str">
            <v>M3</v>
          </cell>
          <cell r="D1610">
            <v>22.04</v>
          </cell>
        </row>
        <row r="1611">
          <cell r="A1611">
            <v>88037</v>
          </cell>
          <cell r="B1611" t="str">
            <v>TRANSPORTE HORIZONTAL, MASSA/GRANEL, JERICA 90L, 50M. AF_06/2014</v>
          </cell>
          <cell r="C1611" t="str">
            <v>M3</v>
          </cell>
          <cell r="D1611">
            <v>30.88</v>
          </cell>
        </row>
        <row r="1612">
          <cell r="A1612">
            <v>88038</v>
          </cell>
          <cell r="B1612" t="str">
            <v>TRANSPORTE HORIZONTAL, MASSA/GRANEL, JERICA 90L, 75M. AF_06/2014</v>
          </cell>
          <cell r="C1612" t="str">
            <v>M3</v>
          </cell>
          <cell r="D1612">
            <v>41.93</v>
          </cell>
        </row>
        <row r="1613">
          <cell r="A1613">
            <v>88039</v>
          </cell>
          <cell r="B1613" t="str">
            <v>TRANSPORTE HORIZONTAL, MASSA/GRANEL, JERICA 90L, 100M. AF_06/2014</v>
          </cell>
          <cell r="C1613" t="str">
            <v>M3</v>
          </cell>
          <cell r="D1613">
            <v>52.98</v>
          </cell>
        </row>
        <row r="1614">
          <cell r="A1614">
            <v>88040</v>
          </cell>
          <cell r="B1614" t="str">
            <v>TRANSPORTE HORIZONTAL, MASSA/GRANEL, MINICARREGADEIRA, 30M. AF_06/2014</v>
          </cell>
          <cell r="C1614" t="str">
            <v>M3</v>
          </cell>
          <cell r="D1614">
            <v>6.97</v>
          </cell>
        </row>
        <row r="1615">
          <cell r="A1615">
            <v>88041</v>
          </cell>
          <cell r="B1615" t="str">
            <v>TRANSPORTE HORIZONTAL, MASSA/GRANEL, MINICARREGADEIRA, 50M. AF_06/2014</v>
          </cell>
          <cell r="C1615" t="str">
            <v>M3</v>
          </cell>
          <cell r="D1615">
            <v>10.79</v>
          </cell>
        </row>
        <row r="1616">
          <cell r="A1616">
            <v>88042</v>
          </cell>
          <cell r="B1616" t="str">
            <v>TRANSPORTE HORIZONTAL, MASSA/GRANEL, MINICARREGADEIRA, 75M. AF_06/2014</v>
          </cell>
          <cell r="C1616" t="str">
            <v>M3</v>
          </cell>
          <cell r="D1616">
            <v>15.58</v>
          </cell>
        </row>
        <row r="1617">
          <cell r="A1617">
            <v>88043</v>
          </cell>
          <cell r="B1617" t="str">
            <v>TRANSPORTE HORIZONTAL, MASSA/GRANEL, MINICARREGADEIRA, 100M. AF_06/201 4</v>
          </cell>
          <cell r="C1617" t="str">
            <v>M3</v>
          </cell>
          <cell r="D1617">
            <v>20.36</v>
          </cell>
        </row>
        <row r="1618">
          <cell r="A1618">
            <v>88044</v>
          </cell>
          <cell r="B1618" t="str">
            <v>TRANSPORTE HORIZONTAL, BLOCOS VAZADOS DE CONCRETO OU CERÂMICO 19X19X39 CM, MANUAL, 30M. AF_06/2014</v>
          </cell>
          <cell r="C1618" t="str">
            <v>UN</v>
          </cell>
          <cell r="D1618">
            <v>0.46</v>
          </cell>
        </row>
        <row r="1619">
          <cell r="A1619">
            <v>88045</v>
          </cell>
          <cell r="B1619" t="str">
            <v>TRANSPORTE HORIZONTAL, BLOCOS CERÂMICOS FURADOS NA HORIZONTAL 9X19X19 CM, MANUAL, 30M. AF_06/2014</v>
          </cell>
          <cell r="C1619" t="str">
            <v>UN</v>
          </cell>
          <cell r="D1619">
            <v>0.23</v>
          </cell>
        </row>
        <row r="1620">
          <cell r="A1620">
            <v>88046</v>
          </cell>
          <cell r="B1620" t="str">
            <v>TRANSPORTE HORIZONTAL, BLOCOS VAZADOS DE CONCRETO OU CERÂMICO 19X19X39 CM, CARRINHO PLATAFORMA, 30M. AF_06/2014</v>
          </cell>
          <cell r="C1620" t="str">
            <v>UN</v>
          </cell>
          <cell r="D1620">
            <v>0.2</v>
          </cell>
        </row>
        <row r="1621">
          <cell r="A1621">
            <v>88047</v>
          </cell>
          <cell r="B1621" t="str">
            <v>TRANSPORTE HORIZONTAL, BLOCOS CERÂMICOS FURADOS NA HORIZONTAL 9X19X19 CM, CARRINHO PLATAFORMA, 30M. AF_06/2014</v>
          </cell>
          <cell r="C1621" t="str">
            <v>UN</v>
          </cell>
          <cell r="D1621">
            <v>7.0000000000000007E-2</v>
          </cell>
        </row>
        <row r="1622">
          <cell r="A1622">
            <v>88048</v>
          </cell>
          <cell r="B1622" t="str">
            <v>TRANSPORTE HORIZONTAL, BLOCOS VAZADOS DE CONCRETO OU CERÂMICO 19X19X39 CM, CARRINHO PLATAFORMA, 50M. AF_06/2014</v>
          </cell>
          <cell r="C1622" t="str">
            <v>UN</v>
          </cell>
          <cell r="D1622">
            <v>0.26</v>
          </cell>
        </row>
        <row r="1623">
          <cell r="A1623">
            <v>88049</v>
          </cell>
          <cell r="B1623" t="str">
            <v>TRANSPORTE HORIZONTAL, BLOCOS CERÂMICOS FURADOS NA HORIZONTAL 9X19X19 CM, CARRINHO PLATAFORMA, 50M. AF_06/2014</v>
          </cell>
          <cell r="C1623" t="str">
            <v>UN</v>
          </cell>
          <cell r="D1623">
            <v>0.09</v>
          </cell>
        </row>
        <row r="1624">
          <cell r="A1624">
            <v>88050</v>
          </cell>
          <cell r="B1624" t="str">
            <v>TRANSPORTE HORIZONTAL, BLOCOS VAZADOS DE CONCRETO OU CERÂMICO 19X19X39 CM, CARRINHO PLATAFORMA, 75M. AF_06/2014</v>
          </cell>
          <cell r="C1624" t="str">
            <v>UN</v>
          </cell>
          <cell r="D1624">
            <v>0.34</v>
          </cell>
        </row>
        <row r="1625">
          <cell r="A1625">
            <v>88051</v>
          </cell>
          <cell r="B1625" t="str">
            <v>TRANSPORTE HORIZONTAL, BLOCOS CERÂMICOS FURADOS NA HORIZONTAL 9X19X19 CM, CARRINHO PLATAFORMA, 75M. AF_06/2014</v>
          </cell>
          <cell r="C1625" t="str">
            <v>UN</v>
          </cell>
          <cell r="D1625">
            <v>0.1</v>
          </cell>
        </row>
        <row r="1626">
          <cell r="A1626">
            <v>88052</v>
          </cell>
          <cell r="B1626" t="str">
            <v>TRANSPORTE HORIZONTAL, BLOCOS VAZADOS DE CONCRETO OU CERÂMICO 19X19X39 CM, CARRINHO PLATAFORMA, 100M. AF_06/2014</v>
          </cell>
          <cell r="C1626" t="str">
            <v>UN</v>
          </cell>
          <cell r="D1626">
            <v>0.42</v>
          </cell>
        </row>
        <row r="1627">
          <cell r="A1627">
            <v>88053</v>
          </cell>
          <cell r="B1627" t="str">
            <v>TRANSPORTE HORIZONTAL, BLOCOS CERÂMICOS FURADOS NA HORIZONTAL 9X19X19 CM, CARRINHO PLATAFORMA, 100M. AF_06/2014</v>
          </cell>
          <cell r="C1627" t="str">
            <v>UN</v>
          </cell>
          <cell r="D1627">
            <v>0.12</v>
          </cell>
        </row>
        <row r="1628">
          <cell r="A1628">
            <v>88054</v>
          </cell>
          <cell r="B1628" t="str">
            <v>TRANSPORTE HORIZONTAL, BLOCOS VAZADOS DE CONCRETO OU CERÂMICO 19X19X39 CM, CARRINHO PARA MINI PÁLETES, 30M. AF_06/2014</v>
          </cell>
          <cell r="C1628" t="str">
            <v>UN</v>
          </cell>
          <cell r="D1628">
            <v>0.08</v>
          </cell>
        </row>
        <row r="1629">
          <cell r="A1629">
            <v>88055</v>
          </cell>
          <cell r="B1629" t="str">
            <v>TRANSPORTE HORIZONTAL, BLOCOS CERÂMICOS FURADOS NA HORIZONTAL 9X19X19 CM, CARRINHO PARA MINI PÁLETES, 30M. AF_06/2014</v>
          </cell>
          <cell r="C1629" t="str">
            <v>UN</v>
          </cell>
          <cell r="D1629">
            <v>0.02</v>
          </cell>
        </row>
        <row r="1630">
          <cell r="A1630">
            <v>88056</v>
          </cell>
          <cell r="B1630" t="str">
            <v>TRANSPORTE HORIZONTAL, BLOCOS VAZADOS DE CONCRETO OU CERÂMICO 19X19X39 CM, CARRINHO PARA MINI PÁLETES, 50M. AF_06/2014</v>
          </cell>
          <cell r="C1630" t="str">
            <v>UN</v>
          </cell>
          <cell r="D1630">
            <v>0.13</v>
          </cell>
        </row>
        <row r="1631">
          <cell r="A1631">
            <v>88057</v>
          </cell>
          <cell r="B1631" t="str">
            <v>TRANSPORTE HORIZONTAL, BLOCOS CERÂMICOS FURADOS NA HORIZONTAL 9X19X19 CM, CARRINHO PARA MINI PÁLETES, 50M. AF_06/2014</v>
          </cell>
          <cell r="C1631" t="str">
            <v>UN</v>
          </cell>
          <cell r="D1631">
            <v>0.03</v>
          </cell>
        </row>
        <row r="1632">
          <cell r="A1632">
            <v>88058</v>
          </cell>
          <cell r="B1632" t="str">
            <v>TRANSPORTE HORIZONTAL, BLOCOS VAZADOS DE CONCRETO OU CERÂMICO 19X19X39 CM, CARRINHO PARA MINI PÁLETES, 75M. AF_06/2014</v>
          </cell>
          <cell r="C1632" t="str">
            <v>UN</v>
          </cell>
          <cell r="D1632">
            <v>0.19</v>
          </cell>
        </row>
        <row r="1633">
          <cell r="A1633">
            <v>88059</v>
          </cell>
          <cell r="B1633" t="str">
            <v>TRANSPORTE HORIZONTAL, BLOCOS CERÂMICOS FURADOS NA HORIZONTAL 9X19X19 CM, CARRINHO PARA MINI PÁLETES, 75M. AF_06/2014</v>
          </cell>
          <cell r="C1633" t="str">
            <v>UN</v>
          </cell>
          <cell r="D1633">
            <v>0.04</v>
          </cell>
        </row>
        <row r="1634">
          <cell r="A1634">
            <v>88060</v>
          </cell>
          <cell r="B1634" t="str">
            <v>TRANSPORTE HORIZONTAL, BLOCOS VAZADOS DE CONCRETO OU CERÂMICO 19X19X39 CM, CARRINHO PARA MINI PÁLETES, 100M. AF_06/2014</v>
          </cell>
          <cell r="C1634" t="str">
            <v>UN</v>
          </cell>
          <cell r="D1634">
            <v>0.26</v>
          </cell>
        </row>
        <row r="1635">
          <cell r="A1635">
            <v>88061</v>
          </cell>
          <cell r="B1635" t="str">
            <v>TRANSPORTE HORIZONTAL, BLOCOS CERÂMICOS FURADOS NA HORIZONTAL 9X19X19 CM, CARRINHO PARA MINI PÁLETES, 100M. AF_06/2014</v>
          </cell>
          <cell r="C1635" t="str">
            <v>UN</v>
          </cell>
          <cell r="D1635">
            <v>0.06</v>
          </cell>
        </row>
        <row r="1636">
          <cell r="A1636">
            <v>88074</v>
          </cell>
          <cell r="B1636" t="str">
            <v>TRANSPORTE HORIZONTAL, PLACAS CERÂMICAS, MANUAL, 30M. AF_06/2014</v>
          </cell>
          <cell r="C1636" t="str">
            <v>M2</v>
          </cell>
          <cell r="D1636">
            <v>0.65</v>
          </cell>
        </row>
        <row r="1637">
          <cell r="A1637">
            <v>88075</v>
          </cell>
          <cell r="B1637" t="str">
            <v>TRANSPORTE HORIZONTAL, PLACAS CERÂMICAS, CARRINHO PLATAFORMA, 30M. AF_ 06/2014</v>
          </cell>
          <cell r="C1637" t="str">
            <v>M2</v>
          </cell>
          <cell r="D1637">
            <v>0.44</v>
          </cell>
        </row>
        <row r="1638">
          <cell r="A1638">
            <v>88076</v>
          </cell>
          <cell r="B1638" t="str">
            <v>TRANSPORTE HORIZONTAL, PLACAS CERÂMICAS, CARRINHO PLATAFORMA, 50M. AF_ 06/2014</v>
          </cell>
          <cell r="C1638" t="str">
            <v>M2</v>
          </cell>
          <cell r="D1638">
            <v>0.51</v>
          </cell>
        </row>
        <row r="1639">
          <cell r="A1639">
            <v>88077</v>
          </cell>
          <cell r="B1639" t="str">
            <v>TRANSPORTE HORIZONTAL, PLACAS CERÂMICAS, CARRINHO PLATAFORMA, 75M. AF_ 06/2014</v>
          </cell>
          <cell r="C1639" t="str">
            <v>M2</v>
          </cell>
          <cell r="D1639">
            <v>0.59</v>
          </cell>
        </row>
        <row r="1640">
          <cell r="A1640">
            <v>88078</v>
          </cell>
          <cell r="B1640" t="str">
            <v>TRANSPORTE HORIZONTAL, PLACAS CERÂMICAS, CARRINHO PLATAFORMA, 100M. AF _06/2014</v>
          </cell>
          <cell r="C1640" t="str">
            <v>M2</v>
          </cell>
          <cell r="D1640">
            <v>0.67</v>
          </cell>
        </row>
        <row r="1641">
          <cell r="A1641">
            <v>88079</v>
          </cell>
          <cell r="B1641" t="str">
            <v>TRANSPORTE HORIZONTAL, PLACAS CERÂMICAS, CARRINHO PARA MINI PÁLETES, 3 0M. AF_06/2014</v>
          </cell>
          <cell r="C1641" t="str">
            <v>M2</v>
          </cell>
          <cell r="D1641">
            <v>0.11</v>
          </cell>
        </row>
        <row r="1642">
          <cell r="A1642">
            <v>88080</v>
          </cell>
          <cell r="B1642" t="str">
            <v>TRANSPORTE HORIZONTAL, PLACAS CERÂMICAS, CARRINHO PARA MINI PÁLETES, 5 0M. AF_06/2014</v>
          </cell>
          <cell r="C1642" t="str">
            <v>M2</v>
          </cell>
          <cell r="D1642">
            <v>0.19</v>
          </cell>
        </row>
        <row r="1643">
          <cell r="A1643">
            <v>88081</v>
          </cell>
          <cell r="B1643" t="str">
            <v>TRANSPORTE HORIZONTAL, PLACAS CERÂMICAS, CARRINHO PARA MINI PÁLETES, 7 5M. AF_06/2014</v>
          </cell>
          <cell r="C1643" t="str">
            <v>M2</v>
          </cell>
          <cell r="D1643">
            <v>0.28000000000000003</v>
          </cell>
        </row>
        <row r="1644">
          <cell r="A1644">
            <v>88082</v>
          </cell>
          <cell r="B1644" t="str">
            <v>TRANSPORTE HORIZONTAL, PLACAS CERÂMICAS, CARRINHO PARA MINI PÁLETES, 1 00M. AF_06/2014</v>
          </cell>
          <cell r="C1644" t="str">
            <v>M2</v>
          </cell>
          <cell r="D1644">
            <v>0.38</v>
          </cell>
        </row>
        <row r="1645">
          <cell r="A1645">
            <v>88083</v>
          </cell>
          <cell r="B1645" t="str">
            <v>TRANSPORTE HORIZONTAL, PLACAS CERÂMICAS, MANIPULADOR TELESCÓPICO, 30M. AF_06/2014</v>
          </cell>
          <cell r="C1645" t="str">
            <v>M2</v>
          </cell>
          <cell r="D1645">
            <v>7.0000000000000007E-2</v>
          </cell>
        </row>
        <row r="1646">
          <cell r="A1646">
            <v>88084</v>
          </cell>
          <cell r="B1646" t="str">
            <v>TRANSPORTE HORIZONTAL, PLACAS CERÂMICAS, MANIPULADOR TELESCÓPICO, 50M. AF_06/2014</v>
          </cell>
          <cell r="C1646" t="str">
            <v>M2</v>
          </cell>
          <cell r="D1646">
            <v>0.11</v>
          </cell>
        </row>
        <row r="1647">
          <cell r="A1647">
            <v>88085</v>
          </cell>
          <cell r="B1647" t="str">
            <v>TRANSPORTE HORIZONTAL, PLACAS CERÂMICAS, MANIPULADOR TELESCÓPICO, 75M. AF_06/2014</v>
          </cell>
          <cell r="C1647" t="str">
            <v>M2</v>
          </cell>
          <cell r="D1647">
            <v>0.14000000000000001</v>
          </cell>
        </row>
        <row r="1648">
          <cell r="A1648">
            <v>88086</v>
          </cell>
          <cell r="B1648" t="str">
            <v>TRANSPORTE HORIZONTAL, PLACAS CERÂMICAS, MANIPULADOR TELESCÓPICO, 100M . AF_06/2014</v>
          </cell>
          <cell r="C1648" t="str">
            <v>M2</v>
          </cell>
          <cell r="D1648">
            <v>0.2</v>
          </cell>
        </row>
        <row r="1649">
          <cell r="A1649">
            <v>88087</v>
          </cell>
          <cell r="B1649" t="str">
            <v>TRANSPORTE HORIZONTAL, LATA DE 18 L, MANUAL, 30M. AF_06/2014</v>
          </cell>
          <cell r="C1649" t="str">
            <v>L</v>
          </cell>
          <cell r="D1649">
            <v>0.05</v>
          </cell>
        </row>
        <row r="1650">
          <cell r="A1650">
            <v>88099</v>
          </cell>
          <cell r="B1650" t="str">
            <v>TRANSPORTE VERTICAL, BLOCOS VAZADOS DE CONCRETO OU CERÂMICO 19X19X39 C M, MANUAL, 1 PAVIMENTO. AF_06/2014</v>
          </cell>
          <cell r="C1650" t="str">
            <v>UN</v>
          </cell>
          <cell r="D1650">
            <v>0.18</v>
          </cell>
        </row>
        <row r="1651">
          <cell r="A1651">
            <v>88100</v>
          </cell>
          <cell r="B1651" t="str">
            <v>TRANSPORTE VERTICAL, BLOCOS CERÂMICOS FURADOS NA HORIZONTAL 9X19X19 CM , MANUAL, 1 PAVIMENTO. AF_06/2014</v>
          </cell>
          <cell r="C1651" t="str">
            <v>UN</v>
          </cell>
          <cell r="D1651">
            <v>0.09</v>
          </cell>
        </row>
        <row r="1652">
          <cell r="A1652">
            <v>88101</v>
          </cell>
          <cell r="B1652" t="str">
            <v>TRANSPORTE VERTICAL, PLACAS CERÂMICAS, MANUAL, 1 PAVIMENTO. AF_06/2014</v>
          </cell>
          <cell r="C1652" t="str">
            <v>M2</v>
          </cell>
          <cell r="D1652">
            <v>0.28999999999999998</v>
          </cell>
        </row>
        <row r="1653">
          <cell r="A1653">
            <v>88102</v>
          </cell>
          <cell r="B1653" t="str">
            <v>TRANSPORTE VERTICAL, LATA DE 18 L, MANUAL, 1 PAVIMENTO. AF_06/2014</v>
          </cell>
          <cell r="C1653" t="str">
            <v>L</v>
          </cell>
          <cell r="D1653">
            <v>0.02</v>
          </cell>
        </row>
        <row r="1654">
          <cell r="A1654">
            <v>88103</v>
          </cell>
          <cell r="B1654" t="str">
            <v>TRANSPORTE VERTICAL, MASSA/GRANEL LATA DE 10 L, MANUAL, 1 PAVIMENTO. A F_06/2014</v>
          </cell>
          <cell r="C1654" t="str">
            <v>L</v>
          </cell>
          <cell r="D1654">
            <v>0.03</v>
          </cell>
        </row>
        <row r="1655">
          <cell r="A1655">
            <v>88236</v>
          </cell>
          <cell r="B1655" t="str">
            <v>FERRAMENTAS (ENCARGOS COMPLEMENTARES) - HORISTA</v>
          </cell>
          <cell r="C1655" t="str">
            <v>H</v>
          </cell>
          <cell r="D1655">
            <v>0.46</v>
          </cell>
        </row>
        <row r="1656">
          <cell r="A1656">
            <v>88237</v>
          </cell>
          <cell r="B1656" t="str">
            <v>EPI (ENCARGOS COMPLEMENTARES) - HORISTA</v>
          </cell>
          <cell r="C1656" t="str">
            <v>H</v>
          </cell>
          <cell r="D1656">
            <v>0.9</v>
          </cell>
        </row>
        <row r="1657">
          <cell r="A1657">
            <v>88238</v>
          </cell>
          <cell r="B1657" t="str">
            <v>AJUDANTE DE ARMADOR COM ENCARGOS COMPLEMENTARES</v>
          </cell>
          <cell r="C1657" t="str">
            <v>H</v>
          </cell>
          <cell r="D1657">
            <v>12.8</v>
          </cell>
        </row>
        <row r="1658">
          <cell r="A1658">
            <v>88239</v>
          </cell>
          <cell r="B1658" t="str">
            <v>AJUDANTE DE CARPINTEIRO COM ENCARGOS COMPLEMENTARES</v>
          </cell>
          <cell r="C1658" t="str">
            <v>H</v>
          </cell>
          <cell r="D1658">
            <v>12.8</v>
          </cell>
        </row>
        <row r="1659">
          <cell r="A1659">
            <v>88240</v>
          </cell>
          <cell r="B1659" t="str">
            <v>AJUDANTE DE ESTRUTURA METÁLICA COM ENCARGOS COMPLEMENTARES</v>
          </cell>
          <cell r="C1659" t="str">
            <v>H</v>
          </cell>
          <cell r="D1659">
            <v>8.1999999999999993</v>
          </cell>
        </row>
        <row r="1660">
          <cell r="A1660">
            <v>88241</v>
          </cell>
          <cell r="B1660" t="str">
            <v>AJUDANTE DE OPERAÇÃO EM GERAL COM ENCARGOS COMPLEMENTARES</v>
          </cell>
          <cell r="C1660" t="str">
            <v>H</v>
          </cell>
          <cell r="D1660">
            <v>13.44</v>
          </cell>
        </row>
        <row r="1661">
          <cell r="A1661">
            <v>88242</v>
          </cell>
          <cell r="B1661" t="str">
            <v>AJUDANTE DE PEDREIRO COM ENCARGOS COMPLEMENTARES</v>
          </cell>
          <cell r="C1661" t="str">
            <v>H</v>
          </cell>
          <cell r="D1661">
            <v>12.53</v>
          </cell>
        </row>
        <row r="1662">
          <cell r="A1662">
            <v>88243</v>
          </cell>
          <cell r="B1662" t="str">
            <v>AJUDANTE ESPECIALIZADO COM ENCARGOS COMPLEMENTARES</v>
          </cell>
          <cell r="C1662" t="str">
            <v>H</v>
          </cell>
          <cell r="D1662">
            <v>13.44</v>
          </cell>
        </row>
        <row r="1663">
          <cell r="A1663">
            <v>88245</v>
          </cell>
          <cell r="B1663" t="str">
            <v>ARMADOR COM ENCARGOS COMPLEMENTARES</v>
          </cell>
          <cell r="C1663" t="str">
            <v>H</v>
          </cell>
          <cell r="D1663">
            <v>15.57</v>
          </cell>
        </row>
        <row r="1664">
          <cell r="A1664">
            <v>88246</v>
          </cell>
          <cell r="B1664" t="str">
            <v>ASSENTADOR DE TUBOS COM ENCARGOS COMPLEMENTARES</v>
          </cell>
          <cell r="C1664" t="str">
            <v>H</v>
          </cell>
          <cell r="D1664">
            <v>18.899999999999999</v>
          </cell>
        </row>
        <row r="1665">
          <cell r="A1665">
            <v>88247</v>
          </cell>
          <cell r="B1665" t="str">
            <v>AUXILIAR DE ELETRICISTA COM ENCARGOS COMPLEMENTARES</v>
          </cell>
          <cell r="C1665" t="str">
            <v>H</v>
          </cell>
          <cell r="D1665">
            <v>12.7</v>
          </cell>
        </row>
        <row r="1666">
          <cell r="A1666">
            <v>88248</v>
          </cell>
          <cell r="B1666" t="str">
            <v>AUXILIAR DE ENCANADOR OU BOMBEIRO HIDRÁULICO COM ENCARGOS COMPLEMENTAR</v>
          </cell>
          <cell r="C1666" t="str">
            <v>H</v>
          </cell>
          <cell r="D1666">
            <v>13.08</v>
          </cell>
        </row>
        <row r="1667">
          <cell r="A1667">
            <v>88249</v>
          </cell>
          <cell r="B1667" t="str">
            <v>AUXILIAR DE LABORATÓRIO COM ENCARGOS COMPLEMENTARES</v>
          </cell>
          <cell r="C1667" t="str">
            <v>H</v>
          </cell>
          <cell r="D1667">
            <v>12.89</v>
          </cell>
        </row>
        <row r="1668">
          <cell r="A1668">
            <v>88250</v>
          </cell>
          <cell r="B1668" t="str">
            <v>AUXILIAR DE MECÂNICO COM ENCARGOS COMPLEMENTARES</v>
          </cell>
          <cell r="C1668" t="str">
            <v>H</v>
          </cell>
          <cell r="D1668">
            <v>10.33</v>
          </cell>
        </row>
        <row r="1669">
          <cell r="A1669">
            <v>88251</v>
          </cell>
          <cell r="B1669" t="str">
            <v>AUXILIAR DE SERRALHEIRO COM ENCARGOS COMPLEMENTARES</v>
          </cell>
          <cell r="C1669" t="str">
            <v>H</v>
          </cell>
          <cell r="D1669">
            <v>12.34</v>
          </cell>
        </row>
        <row r="1670">
          <cell r="A1670">
            <v>88252</v>
          </cell>
          <cell r="B1670" t="str">
            <v>AUXILIAR DE SERVIÇOS GERAIS COM ENCARGOS COMPLEMENTARES</v>
          </cell>
          <cell r="C1670" t="str">
            <v>H</v>
          </cell>
          <cell r="D1670">
            <v>11.87</v>
          </cell>
        </row>
        <row r="1671">
          <cell r="A1671">
            <v>88253</v>
          </cell>
          <cell r="B1671" t="str">
            <v>AUXILIAR DE TOPÓGRAFO COM ENCARGOS COMPLEMENTARES</v>
          </cell>
          <cell r="C1671" t="str">
            <v>H</v>
          </cell>
          <cell r="D1671">
            <v>12.8</v>
          </cell>
        </row>
        <row r="1672">
          <cell r="A1672">
            <v>88255</v>
          </cell>
          <cell r="B1672" t="str">
            <v>AUXILIAR TÉCNICO DE ENGENHARIA COM ENCARGOS COMPLEMENTARES</v>
          </cell>
          <cell r="C1672" t="str">
            <v>H</v>
          </cell>
          <cell r="D1672">
            <v>25.26</v>
          </cell>
        </row>
        <row r="1673">
          <cell r="A1673">
            <v>88256</v>
          </cell>
          <cell r="B1673" t="str">
            <v>AZULEJISTA OU LADRILHISTA COM ENCARGOS COMPLEMENTARES</v>
          </cell>
          <cell r="C1673" t="str">
            <v>H</v>
          </cell>
          <cell r="D1673">
            <v>14.56</v>
          </cell>
        </row>
        <row r="1674">
          <cell r="A1674">
            <v>88257</v>
          </cell>
          <cell r="B1674" t="str">
            <v>BLASTER, DINAMITADOR OU CABO DE FOGO COM ENCARGOS COMPLEMENTARES</v>
          </cell>
          <cell r="C1674" t="str">
            <v>H</v>
          </cell>
          <cell r="D1674">
            <v>17.510000000000002</v>
          </cell>
        </row>
        <row r="1675">
          <cell r="A1675">
            <v>88258</v>
          </cell>
          <cell r="B1675" t="str">
            <v>CADASTRISTA DE USUÁRIOS COM ENCARGOS COMPLEMENTARES</v>
          </cell>
          <cell r="C1675" t="str">
            <v>H</v>
          </cell>
          <cell r="D1675">
            <v>21.09</v>
          </cell>
        </row>
        <row r="1676">
          <cell r="A1676">
            <v>88259</v>
          </cell>
          <cell r="B1676" t="str">
            <v>CALAFETADOR/CALAFATE COM ENCARGOS COMPLEMENTARES</v>
          </cell>
          <cell r="C1676" t="str">
            <v>H</v>
          </cell>
          <cell r="D1676">
            <v>14.87</v>
          </cell>
        </row>
        <row r="1677">
          <cell r="A1677">
            <v>88260</v>
          </cell>
          <cell r="B1677" t="str">
            <v>CALCETEIRO COM ENCARGOS COMPLEMENTARES</v>
          </cell>
          <cell r="C1677" t="str">
            <v>H</v>
          </cell>
          <cell r="D1677">
            <v>14.69</v>
          </cell>
        </row>
        <row r="1678">
          <cell r="A1678">
            <v>88261</v>
          </cell>
          <cell r="B1678" t="str">
            <v>CARPINTEIRO DE ESQUADRIA COM ENCARGOS COMPLEMENTARES</v>
          </cell>
          <cell r="C1678" t="str">
            <v>H</v>
          </cell>
          <cell r="D1678">
            <v>15.41</v>
          </cell>
        </row>
        <row r="1679">
          <cell r="A1679">
            <v>88262</v>
          </cell>
          <cell r="B1679" t="str">
            <v>CARPINTEIRO DE FORMAS COM ENCARGOS COMPLEMENTARES</v>
          </cell>
          <cell r="C1679" t="str">
            <v>H</v>
          </cell>
          <cell r="D1679">
            <v>15.57</v>
          </cell>
        </row>
        <row r="1680">
          <cell r="A1680">
            <v>88263</v>
          </cell>
          <cell r="B1680" t="str">
            <v>CAVOUQUEIRO OU OPERADOR PERFURATRIZ/ROMPEDOR COM ENCARGOS COMPLEMENTAR</v>
          </cell>
          <cell r="C1680" t="str">
            <v>H</v>
          </cell>
          <cell r="D1680">
            <v>10.74</v>
          </cell>
        </row>
        <row r="1681">
          <cell r="A1681">
            <v>88264</v>
          </cell>
          <cell r="B1681" t="str">
            <v>ELETRICISTA COM ENCARGOS COMPLEMENTARES</v>
          </cell>
          <cell r="C1681" t="str">
            <v>H</v>
          </cell>
          <cell r="D1681">
            <v>15.95</v>
          </cell>
        </row>
        <row r="1682">
          <cell r="A1682">
            <v>88265</v>
          </cell>
          <cell r="B1682" t="str">
            <v>ELETRICISTA INDUSTRIAL COM ENCARGOS COMPLEMENTARES</v>
          </cell>
          <cell r="C1682" t="str">
            <v>H</v>
          </cell>
          <cell r="D1682">
            <v>19.29</v>
          </cell>
        </row>
        <row r="1683">
          <cell r="A1683">
            <v>88266</v>
          </cell>
          <cell r="B1683" t="str">
            <v>ELETROTÉCNICO COM ENCARGOS COMPLEMENTARES</v>
          </cell>
          <cell r="C1683" t="str">
            <v>H</v>
          </cell>
          <cell r="D1683">
            <v>22.12</v>
          </cell>
        </row>
        <row r="1684">
          <cell r="A1684">
            <v>88267</v>
          </cell>
          <cell r="B1684" t="str">
            <v>ENCANADOR OU BOMBEIRO HIDRÁULICO COM ENCARGOS COMPLEMENTARES</v>
          </cell>
          <cell r="C1684" t="str">
            <v>H</v>
          </cell>
          <cell r="D1684">
            <v>15.95</v>
          </cell>
        </row>
        <row r="1685">
          <cell r="A1685">
            <v>88268</v>
          </cell>
          <cell r="B1685" t="str">
            <v>ESTUCADOR COM ENCARGOS COMPLEMENTARES</v>
          </cell>
          <cell r="C1685" t="str">
            <v>H</v>
          </cell>
          <cell r="D1685">
            <v>14.26</v>
          </cell>
        </row>
        <row r="1686">
          <cell r="A1686">
            <v>88269</v>
          </cell>
          <cell r="B1686" t="str">
            <v>GESSEIRO COM ENCARGOS COMPLEMENTARES</v>
          </cell>
          <cell r="C1686" t="str">
            <v>H</v>
          </cell>
          <cell r="D1686">
            <v>14.26</v>
          </cell>
        </row>
        <row r="1687">
          <cell r="A1687">
            <v>88270</v>
          </cell>
          <cell r="B1687" t="str">
            <v>IMPERMEABILIZADOR COM ENCARGOS COMPLEMENTARES</v>
          </cell>
          <cell r="C1687" t="str">
            <v>H</v>
          </cell>
          <cell r="D1687">
            <v>16.149999999999999</v>
          </cell>
        </row>
        <row r="1688">
          <cell r="A1688">
            <v>88272</v>
          </cell>
          <cell r="B1688" t="str">
            <v>MACARIQUEIRO COM ENCARGOS COMPLEMENTARES</v>
          </cell>
          <cell r="C1688" t="str">
            <v>H</v>
          </cell>
          <cell r="D1688">
            <v>15.57</v>
          </cell>
        </row>
        <row r="1689">
          <cell r="A1689">
            <v>88273</v>
          </cell>
          <cell r="B1689" t="str">
            <v>MARCENEIRO COM ENCARGOS COMPLEMENTARES</v>
          </cell>
          <cell r="C1689" t="str">
            <v>H</v>
          </cell>
          <cell r="D1689">
            <v>14.44</v>
          </cell>
        </row>
        <row r="1690">
          <cell r="A1690">
            <v>88274</v>
          </cell>
          <cell r="B1690" t="str">
            <v>MARMORISTA/GRANITEIRO COM ENCARGOS COMPLEMENTARES</v>
          </cell>
          <cell r="C1690" t="str">
            <v>H</v>
          </cell>
          <cell r="D1690">
            <v>14.93</v>
          </cell>
        </row>
        <row r="1691">
          <cell r="A1691">
            <v>88275</v>
          </cell>
          <cell r="B1691" t="str">
            <v>MECÃNICO DE EQUIPAMENTOS PESADOS COM ENCARGOS COMPLEMENTARES</v>
          </cell>
          <cell r="C1691" t="str">
            <v>H</v>
          </cell>
          <cell r="D1691">
            <v>15.57</v>
          </cell>
        </row>
        <row r="1692">
          <cell r="A1692">
            <v>88277</v>
          </cell>
          <cell r="B1692" t="str">
            <v>MONTADOR (TUBO AÇO/EQUIPAMENTOS) COM ENCARGOS COMPLEMENTARES</v>
          </cell>
          <cell r="C1692" t="str">
            <v>H</v>
          </cell>
          <cell r="D1692">
            <v>18.899999999999999</v>
          </cell>
        </row>
        <row r="1693">
          <cell r="A1693">
            <v>88278</v>
          </cell>
          <cell r="B1693" t="str">
            <v>MONTADOR DE ESTRUTURA METÁLICA COM ENCARGOS COMPLEMENTARES</v>
          </cell>
          <cell r="C1693" t="str">
            <v>H</v>
          </cell>
          <cell r="D1693">
            <v>10.39</v>
          </cell>
        </row>
        <row r="1694">
          <cell r="A1694">
            <v>88279</v>
          </cell>
          <cell r="B1694" t="str">
            <v>MONTADOR ELETROMECÃNICO COM ENCARGOS COMPLEMENTARES</v>
          </cell>
          <cell r="C1694" t="str">
            <v>H</v>
          </cell>
          <cell r="D1694">
            <v>20.16</v>
          </cell>
        </row>
        <row r="1695">
          <cell r="A1695">
            <v>88281</v>
          </cell>
          <cell r="B1695" t="str">
            <v>MOTORISTA DE BASCULANTE COM ENCARGOS COMPLEMENTARES</v>
          </cell>
          <cell r="C1695" t="str">
            <v>H</v>
          </cell>
          <cell r="D1695">
            <v>12.49</v>
          </cell>
        </row>
        <row r="1696">
          <cell r="A1696">
            <v>88282</v>
          </cell>
          <cell r="B1696" t="str">
            <v>MOTORISTA DE CAMINHÃO COM ENCARGOS COMPLEMENTARES</v>
          </cell>
          <cell r="C1696" t="str">
            <v>H</v>
          </cell>
          <cell r="D1696">
            <v>12.49</v>
          </cell>
        </row>
        <row r="1697">
          <cell r="A1697">
            <v>88283</v>
          </cell>
          <cell r="B1697" t="str">
            <v>MOTORISTA DE CAMINHÃO E CARRETA COM ENCARGOS COMPLEMENTARES</v>
          </cell>
          <cell r="C1697" t="str">
            <v>H</v>
          </cell>
          <cell r="D1697">
            <v>12.49</v>
          </cell>
        </row>
        <row r="1698">
          <cell r="A1698">
            <v>88284</v>
          </cell>
          <cell r="B1698" t="str">
            <v>MOTORISTA DE VEIÍCULO LEVE COM ENCARGOS COMPLEMENTARES</v>
          </cell>
          <cell r="C1698" t="str">
            <v>H</v>
          </cell>
          <cell r="D1698">
            <v>11.77</v>
          </cell>
        </row>
        <row r="1699">
          <cell r="A1699">
            <v>88285</v>
          </cell>
          <cell r="B1699" t="str">
            <v>MOTORISTA DE VEÍCULO PESADO COM ENCARGOS COMPLEMENTARES</v>
          </cell>
          <cell r="C1699" t="str">
            <v>H</v>
          </cell>
          <cell r="D1699">
            <v>12.49</v>
          </cell>
        </row>
        <row r="1700">
          <cell r="A1700">
            <v>88286</v>
          </cell>
          <cell r="B1700" t="str">
            <v>MOTORISTA OPERADOR DE MUNCK COM ENCARGOS COMPLEMENTARES</v>
          </cell>
          <cell r="C1700" t="str">
            <v>H</v>
          </cell>
          <cell r="D1700">
            <v>13.39</v>
          </cell>
        </row>
        <row r="1701">
          <cell r="A1701">
            <v>88288</v>
          </cell>
          <cell r="B1701" t="str">
            <v>NIVELADOR COM ENCARGOS COMPLEMENTARES</v>
          </cell>
          <cell r="C1701" t="str">
            <v>H</v>
          </cell>
          <cell r="D1701">
            <v>13.47</v>
          </cell>
        </row>
        <row r="1702">
          <cell r="A1702">
            <v>88290</v>
          </cell>
          <cell r="B1702" t="str">
            <v>OPERADOR DE ACABADORA COM ENCARGOS COMPLEMENTARES</v>
          </cell>
          <cell r="C1702" t="str">
            <v>H</v>
          </cell>
          <cell r="D1702">
            <v>13.39</v>
          </cell>
        </row>
        <row r="1703">
          <cell r="A1703">
            <v>88291</v>
          </cell>
          <cell r="B1703" t="str">
            <v>OPERADOR DE BETONEIRA (CAMINHÃO) COM ENCARGOS COMPLEMENTARES</v>
          </cell>
          <cell r="C1703" t="str">
            <v>H</v>
          </cell>
          <cell r="D1703">
            <v>13.94</v>
          </cell>
        </row>
        <row r="1704">
          <cell r="A1704">
            <v>88292</v>
          </cell>
          <cell r="B1704" t="str">
            <v>OPERADOR DE COMPRESSOR OU COMPRESSORISTA COM ENCARGOS COMPLEMENTARES</v>
          </cell>
          <cell r="C1704" t="str">
            <v>H</v>
          </cell>
          <cell r="D1704">
            <v>10.02</v>
          </cell>
        </row>
        <row r="1705">
          <cell r="A1705">
            <v>88293</v>
          </cell>
          <cell r="B1705" t="str">
            <v>OPERADOR DE DEMARCADORA DE FAIXAS COM ENCARGOS COMPLEMENTARES</v>
          </cell>
          <cell r="C1705" t="str">
            <v>H</v>
          </cell>
          <cell r="D1705">
            <v>14.31</v>
          </cell>
        </row>
        <row r="1706">
          <cell r="A1706">
            <v>88294</v>
          </cell>
          <cell r="B1706" t="str">
            <v>OPERADOR DE ESCAVADEIRA COM ENCARGOS COMPLEMENTARES</v>
          </cell>
          <cell r="C1706" t="str">
            <v>H</v>
          </cell>
          <cell r="D1706">
            <v>15.1</v>
          </cell>
        </row>
        <row r="1707">
          <cell r="A1707">
            <v>88295</v>
          </cell>
          <cell r="B1707" t="str">
            <v>OPERADOR DE GUINCHO COM ENCARGOS COMPLEMENTARES</v>
          </cell>
          <cell r="C1707" t="str">
            <v>H</v>
          </cell>
          <cell r="D1707">
            <v>9.5500000000000007</v>
          </cell>
        </row>
        <row r="1708">
          <cell r="A1708">
            <v>88296</v>
          </cell>
          <cell r="B1708" t="str">
            <v>OPERADOR DE GUINDASTE COM ENCARGOS COMPLEMENTARES</v>
          </cell>
          <cell r="C1708" t="str">
            <v>H</v>
          </cell>
          <cell r="D1708">
            <v>16.88</v>
          </cell>
        </row>
        <row r="1709">
          <cell r="A1709">
            <v>88297</v>
          </cell>
          <cell r="B1709" t="str">
            <v>OPERADOR DE MÁQUINAS E EQUIPAMENTOS COM ENCARGOS COMPLEMENTARES</v>
          </cell>
          <cell r="C1709" t="str">
            <v>H</v>
          </cell>
          <cell r="D1709">
            <v>13.3</v>
          </cell>
        </row>
        <row r="1710">
          <cell r="A1710">
            <v>88298</v>
          </cell>
          <cell r="B1710" t="str">
            <v>OPERADOR DE MARTELETE OU MARTELETEIRO COM ENCARGOS COMPLEMENTARES</v>
          </cell>
          <cell r="C1710" t="str">
            <v>H</v>
          </cell>
          <cell r="D1710">
            <v>9.58</v>
          </cell>
        </row>
        <row r="1711">
          <cell r="A1711">
            <v>88299</v>
          </cell>
          <cell r="B1711" t="str">
            <v>OPERADOR DE MOTO-ESCREIPER COM ENCARGOS COMPLEMENTARES</v>
          </cell>
          <cell r="C1711" t="str">
            <v>H</v>
          </cell>
          <cell r="D1711">
            <v>18.600000000000001</v>
          </cell>
        </row>
        <row r="1712">
          <cell r="A1712">
            <v>88300</v>
          </cell>
          <cell r="B1712" t="str">
            <v>OPERADOR DE MOTONIVELADORA COM ENCARGOS COMPLEMENTARES</v>
          </cell>
          <cell r="C1712" t="str">
            <v>H</v>
          </cell>
          <cell r="D1712">
            <v>18.600000000000001</v>
          </cell>
        </row>
        <row r="1713">
          <cell r="A1713">
            <v>88301</v>
          </cell>
          <cell r="B1713" t="str">
            <v>OPERADOR DE PÁ CARREGADEIRA COM ENCARGOS COMPLEMENTARES</v>
          </cell>
          <cell r="C1713" t="str">
            <v>H</v>
          </cell>
          <cell r="D1713">
            <v>14.43</v>
          </cell>
        </row>
        <row r="1714">
          <cell r="A1714">
            <v>88302</v>
          </cell>
          <cell r="B1714" t="str">
            <v>OPERADOR DE PAVIMENTADORA COM ENCARGOS COMPLEMENTARES</v>
          </cell>
          <cell r="C1714" t="str">
            <v>H</v>
          </cell>
          <cell r="D1714">
            <v>14.31</v>
          </cell>
        </row>
        <row r="1715">
          <cell r="A1715">
            <v>88303</v>
          </cell>
          <cell r="B1715" t="str">
            <v>OPERADOR DE ROLO COMPACTADOR COM ENCARGOS COMPLEMENTARES</v>
          </cell>
          <cell r="C1715" t="str">
            <v>H</v>
          </cell>
          <cell r="D1715">
            <v>12.98</v>
          </cell>
        </row>
        <row r="1716">
          <cell r="A1716">
            <v>88304</v>
          </cell>
          <cell r="B1716" t="str">
            <v>OPERADOR DE USINA DE ASFALTO, DE SOLOS OU DE CONCRETO COM ENCARGOS COM</v>
          </cell>
          <cell r="C1716" t="str">
            <v>H</v>
          </cell>
          <cell r="D1716">
            <v>13.39</v>
          </cell>
        </row>
        <row r="1717">
          <cell r="A1717">
            <v>88306</v>
          </cell>
          <cell r="B1717" t="str">
            <v>OPERADOR JATO DE AREIA OU JATISTA COM ENCARGOS COMPLEMENTARES</v>
          </cell>
          <cell r="C1717" t="str">
            <v>H</v>
          </cell>
          <cell r="D1717">
            <v>9.9600000000000009</v>
          </cell>
        </row>
        <row r="1718">
          <cell r="A1718">
            <v>88307</v>
          </cell>
          <cell r="B1718" t="str">
            <v>OPERADOR PARA BATE ESTACAS COM ENCARGOS COMPLEMENTARES</v>
          </cell>
          <cell r="C1718" t="str">
            <v>H</v>
          </cell>
          <cell r="D1718">
            <v>11.06</v>
          </cell>
        </row>
        <row r="1719">
          <cell r="A1719">
            <v>88308</v>
          </cell>
          <cell r="B1719" t="str">
            <v>PASTILHEIRO COM ENCARGOS COMPLEMENTARES</v>
          </cell>
          <cell r="C1719" t="str">
            <v>H</v>
          </cell>
          <cell r="D1719">
            <v>17.89</v>
          </cell>
        </row>
        <row r="1720">
          <cell r="A1720">
            <v>88309</v>
          </cell>
          <cell r="B1720" t="str">
            <v>PEDREIRO COM ENCARGOS COMPLEMENTARES</v>
          </cell>
          <cell r="C1720" t="str">
            <v>H</v>
          </cell>
          <cell r="D1720">
            <v>15.57</v>
          </cell>
        </row>
        <row r="1721">
          <cell r="A1721">
            <v>88310</v>
          </cell>
          <cell r="B1721" t="str">
            <v>PINTOR COM ENCARGOS COMPLEMENTARES</v>
          </cell>
          <cell r="C1721" t="str">
            <v>H</v>
          </cell>
          <cell r="D1721">
            <v>15.57</v>
          </cell>
        </row>
        <row r="1722">
          <cell r="A1722">
            <v>88311</v>
          </cell>
          <cell r="B1722" t="str">
            <v>PINTOR DE LETREIROS COM ENCARGOS COMPLEMENTARES</v>
          </cell>
          <cell r="C1722" t="str">
            <v>H</v>
          </cell>
          <cell r="D1722">
            <v>16.21</v>
          </cell>
        </row>
        <row r="1723">
          <cell r="A1723">
            <v>88312</v>
          </cell>
          <cell r="B1723" t="str">
            <v>PINTOR PARA TINTA EPÓXI COM ENCARGOS COMPLEMENTARES</v>
          </cell>
          <cell r="C1723" t="str">
            <v>H</v>
          </cell>
          <cell r="D1723">
            <v>17.71</v>
          </cell>
        </row>
        <row r="1724">
          <cell r="A1724">
            <v>88313</v>
          </cell>
          <cell r="B1724" t="str">
            <v>POCEIRO COM ENCARGOS COMPLEMENTARES</v>
          </cell>
          <cell r="C1724" t="str">
            <v>H</v>
          </cell>
          <cell r="D1724">
            <v>16.3</v>
          </cell>
        </row>
        <row r="1725">
          <cell r="A1725">
            <v>88314</v>
          </cell>
          <cell r="B1725" t="str">
            <v>RASTELEIRO COM ENCARGOS COMPLEMENTARES</v>
          </cell>
          <cell r="C1725" t="str">
            <v>H</v>
          </cell>
          <cell r="D1725">
            <v>8.44</v>
          </cell>
        </row>
        <row r="1726">
          <cell r="A1726">
            <v>88315</v>
          </cell>
          <cell r="B1726" t="str">
            <v>SERRALHEIRO COM ENCARGOS COMPLEMENTARES</v>
          </cell>
          <cell r="C1726" t="str">
            <v>H</v>
          </cell>
          <cell r="D1726">
            <v>14.96</v>
          </cell>
        </row>
        <row r="1727">
          <cell r="A1727">
            <v>88316</v>
          </cell>
          <cell r="B1727" t="str">
            <v>SERVENTE COM ENCARGOS COMPLEMENTARES</v>
          </cell>
          <cell r="C1727" t="str">
            <v>H</v>
          </cell>
          <cell r="D1727">
            <v>12.7</v>
          </cell>
        </row>
        <row r="1728">
          <cell r="A1728">
            <v>88317</v>
          </cell>
          <cell r="B1728" t="str">
            <v>SOLDADOR COM ENCARGOS COMPLEMENTARES</v>
          </cell>
          <cell r="C1728" t="str">
            <v>H</v>
          </cell>
          <cell r="D1728">
            <v>15.57</v>
          </cell>
        </row>
        <row r="1729">
          <cell r="A1729">
            <v>88318</v>
          </cell>
          <cell r="B1729" t="str">
            <v>SOLDADOR A (PARA SOLDA A SER TESTADA COM RAIOS "X") COM ENCARGOS COMPL</v>
          </cell>
          <cell r="C1729" t="str">
            <v>H</v>
          </cell>
          <cell r="D1729">
            <v>16.600000000000001</v>
          </cell>
        </row>
        <row r="1730">
          <cell r="A1730">
            <v>88319</v>
          </cell>
          <cell r="B1730" t="str">
            <v>TECNICO EM SONDAGEM COM ENCARGOS COMPLEMENTARES</v>
          </cell>
          <cell r="C1730" t="str">
            <v>H</v>
          </cell>
          <cell r="D1730">
            <v>26.46</v>
          </cell>
        </row>
        <row r="1731">
          <cell r="A1731">
            <v>88320</v>
          </cell>
          <cell r="B1731" t="str">
            <v>TAQUEADOR OU TAQUEIRO COM ENCARGOS COMPLEMENTARES</v>
          </cell>
          <cell r="C1731" t="str">
            <v>H</v>
          </cell>
          <cell r="D1731">
            <v>13.57</v>
          </cell>
        </row>
        <row r="1732">
          <cell r="A1732">
            <v>88321</v>
          </cell>
          <cell r="B1732" t="str">
            <v>TÉCNICO DE LABORATÓRIO COM ENCARGOS COMPLEMENTARES</v>
          </cell>
          <cell r="C1732" t="str">
            <v>H</v>
          </cell>
          <cell r="D1732">
            <v>22.76</v>
          </cell>
        </row>
        <row r="1733">
          <cell r="A1733">
            <v>88322</v>
          </cell>
          <cell r="B1733" t="str">
            <v>TÉCNICO DE SONDAGEM COM ENCARGOS COMPLEMENTARES</v>
          </cell>
          <cell r="C1733" t="str">
            <v>H</v>
          </cell>
          <cell r="D1733">
            <v>26.46</v>
          </cell>
        </row>
        <row r="1734">
          <cell r="A1734">
            <v>88323</v>
          </cell>
          <cell r="B1734" t="str">
            <v>TELHADISTA COM ENCARGOS COMPLEMENTARES</v>
          </cell>
          <cell r="C1734" t="str">
            <v>H</v>
          </cell>
          <cell r="D1734">
            <v>14.06</v>
          </cell>
        </row>
        <row r="1735">
          <cell r="A1735">
            <v>88324</v>
          </cell>
          <cell r="B1735" t="str">
            <v>TRATORISTA COM ENCARGOS COMPLEMENTARES</v>
          </cell>
          <cell r="C1735" t="str">
            <v>H</v>
          </cell>
          <cell r="D1735">
            <v>14.29</v>
          </cell>
        </row>
        <row r="1736">
          <cell r="A1736">
            <v>88325</v>
          </cell>
          <cell r="B1736" t="str">
            <v>VIDRACEIRO COM ENCARGOS COMPLEMENTARES</v>
          </cell>
          <cell r="C1736" t="str">
            <v>H</v>
          </cell>
          <cell r="D1736">
            <v>14.04</v>
          </cell>
        </row>
        <row r="1737">
          <cell r="A1737">
            <v>88326</v>
          </cell>
          <cell r="B1737" t="str">
            <v>VIGIA NOTURNO COM ENCARGOS COMPLEMENTARES</v>
          </cell>
          <cell r="C1737" t="str">
            <v>H</v>
          </cell>
          <cell r="D1737">
            <v>14.26</v>
          </cell>
        </row>
        <row r="1738">
          <cell r="A1738">
            <v>88377</v>
          </cell>
          <cell r="B1738" t="str">
            <v>OPERADOR DE BETONEIRA ESTACIONÁRIA/MISTURADOR COM ENCARGOS COMPLEMENTA</v>
          </cell>
          <cell r="C1738" t="str">
            <v>H</v>
          </cell>
          <cell r="D1738">
            <v>13.07</v>
          </cell>
        </row>
        <row r="1739">
          <cell r="A1739">
            <v>88386</v>
          </cell>
          <cell r="B1739" t="str">
            <v>MISTURADOR DE ARGAMASSA, EIXO HORIZONTAL, CAPACIDADE DE MISTURA 300 KG , MOTOR ELÉTRICO POTÊNCIA 5 CV - CHP DIURNO. AF_06/2014</v>
          </cell>
          <cell r="C1739" t="str">
            <v>CHP</v>
          </cell>
          <cell r="D1739">
            <v>2.4</v>
          </cell>
        </row>
        <row r="1740">
          <cell r="A1740">
            <v>88387</v>
          </cell>
          <cell r="B1740" t="str">
            <v>MISTURADOR DE ARGAMASSA, EIXO HORIZONTAL, CAPACIDADE DE MISTURA 300 KG , MOTOR ELÉTRICO POTÊNCIA 5 CV - DEPRECIAÇÃO. AF_06/2014</v>
          </cell>
          <cell r="C1740" t="str">
            <v>H</v>
          </cell>
          <cell r="D1740">
            <v>0.59</v>
          </cell>
        </row>
        <row r="1741">
          <cell r="A1741">
            <v>88389</v>
          </cell>
          <cell r="B1741" t="str">
            <v>MISTURADOR DE ARGAMASSA, EIXO HORIZONTAL, CAPACIDADE DE MISTURA 300 KG , MOTOR ELÉTRICO POTÊNCIA 5 CV - JUROS. AF_06/2014</v>
          </cell>
          <cell r="C1741" t="str">
            <v>H</v>
          </cell>
          <cell r="D1741">
            <v>0.13</v>
          </cell>
        </row>
        <row r="1742">
          <cell r="A1742">
            <v>88390</v>
          </cell>
          <cell r="B1742" t="str">
            <v>MISTURADOR DE ARGAMASSA, EIXO HORIZONTAL, CAPACIDADE DE MISTURA 300 KG , MOTOR ELÉTRICO POTÊNCIA 5 CV - MANUTENÇÃO. AF_06/2014</v>
          </cell>
          <cell r="C1742" t="str">
            <v>H</v>
          </cell>
          <cell r="D1742">
            <v>0.49</v>
          </cell>
        </row>
        <row r="1743">
          <cell r="A1743">
            <v>88391</v>
          </cell>
          <cell r="B1743" t="str">
            <v>MISTURADOR DE ARGAMASSA, EIXO HORIZONTAL, CAPACIDADE DE MISTURA 300 KG , MOTOR ELÉTRICO POTÊNCIA 5 CV - MATERIAIS NA OPERAÇÃO. AF_06/2014</v>
          </cell>
          <cell r="C1743" t="str">
            <v>H</v>
          </cell>
          <cell r="D1743">
            <v>1.1599999999999999</v>
          </cell>
        </row>
        <row r="1744">
          <cell r="A1744">
            <v>88392</v>
          </cell>
          <cell r="B1744" t="str">
            <v>MISTURADOR DE ARGAMASSA, EIXO HORIZONTAL, CAPACIDADE DE MISTURA 300 KG , MOTOR ELÉTRICO POTÊNCIA 5 CV - CHI DIURNO. AF_06/2014</v>
          </cell>
          <cell r="C1744" t="str">
            <v>CHI</v>
          </cell>
          <cell r="D1744">
            <v>0.73</v>
          </cell>
        </row>
        <row r="1745">
          <cell r="A1745">
            <v>88393</v>
          </cell>
          <cell r="B1745" t="str">
            <v>MISTURADOR DE ARGAMASSA, EIXO HORIZONTAL, CAPACIDADE DE MISTURA 600 KG , MOTOR ELÉTRICO POTÊNCIA 7,5 CV - CHP DIURNO. AF_06/2014</v>
          </cell>
          <cell r="C1745" t="str">
            <v>CHP</v>
          </cell>
          <cell r="D1745">
            <v>3.22</v>
          </cell>
        </row>
        <row r="1746">
          <cell r="A1746">
            <v>88394</v>
          </cell>
          <cell r="B1746" t="str">
            <v>MISTURADOR DE ARGAMASSA, EIXO HORIZONTAL, CAPACIDADE DE MISTURA 600 KG , MOTOR ELÉTRICO POTÊNCIA 7,5 CV - DEPRECIAÇÃO. AF_06/2014</v>
          </cell>
          <cell r="C1746" t="str">
            <v>H</v>
          </cell>
          <cell r="D1746">
            <v>0.71</v>
          </cell>
        </row>
        <row r="1747">
          <cell r="A1747">
            <v>88395</v>
          </cell>
          <cell r="B1747" t="str">
            <v>MISTURADOR DE ARGAMASSA, EIXO HORIZONTAL, CAPACIDADE DE MISTURA 600 KG , MOTOR ELÉTRICO POTÊNCIA 7,5 CV - JUROS. AF_06/2014</v>
          </cell>
          <cell r="C1747" t="str">
            <v>H</v>
          </cell>
          <cell r="D1747">
            <v>0.16</v>
          </cell>
        </row>
        <row r="1748">
          <cell r="A1748">
            <v>88396</v>
          </cell>
          <cell r="B1748" t="str">
            <v>MISTURADOR DE ARGAMASSA, EIXO HORIZONTAL, CAPACIDADE DE MISTURA 600 KG , MOTOR ELÉTRICO POTÊNCIA 7,5 CV - MANUTENÇÃO. AF_06/2014</v>
          </cell>
          <cell r="C1748" t="str">
            <v>H</v>
          </cell>
          <cell r="D1748">
            <v>0.59</v>
          </cell>
        </row>
        <row r="1749">
          <cell r="A1749">
            <v>88397</v>
          </cell>
          <cell r="B1749" t="str">
            <v>MISTURADOR DE ARGAMASSA, EIXO HORIZONTAL, CAPACIDADE DE MISTURA 600 KG , MOTOR ELÉTRICO POTÊNCIA 7,5 CV - MATERIAIS NA OPERAÇÃO. AF_06/2014</v>
          </cell>
          <cell r="C1749" t="str">
            <v>H</v>
          </cell>
          <cell r="D1749">
            <v>1.75</v>
          </cell>
        </row>
        <row r="1750">
          <cell r="A1750">
            <v>88398</v>
          </cell>
          <cell r="B1750" t="str">
            <v>MISTURADOR DE ARGAMASSA, EIXO HORIZONTAL, CAPACIDADE DE MISTURA 600 KG , MOTOR ELÉTRICO POTÊNCIA 7,5 CV - CHI DIURNO. AF_06/2014</v>
          </cell>
          <cell r="C1750" t="str">
            <v>CHI</v>
          </cell>
          <cell r="D1750">
            <v>0.88</v>
          </cell>
        </row>
        <row r="1751">
          <cell r="A1751">
            <v>88399</v>
          </cell>
          <cell r="B1751" t="str">
            <v>MISTURADOR DE ARGAMASSA, EIXO HORIZONTAL, CAPACIDADE DE MISTURA 160 KG , MOTOR ELÉTRICO POTÊNCIA 3 CV - CHP DIURNO. AF_06/2014</v>
          </cell>
          <cell r="C1751" t="str">
            <v>CHP</v>
          </cell>
          <cell r="D1751">
            <v>1.87</v>
          </cell>
        </row>
        <row r="1752">
          <cell r="A1752">
            <v>88400</v>
          </cell>
          <cell r="B1752" t="str">
            <v>MISTURADOR DE ARGAMASSA, EIXO HORIZONTAL, CAPACIDADE DE MISTURA 160 KG , MOTOR ELÉTRICO POTÊNCIA 3 CV - DEPRECIAÇÃO. AF_06/2014</v>
          </cell>
          <cell r="C1752" t="str">
            <v>H</v>
          </cell>
          <cell r="D1752">
            <v>0.56000000000000005</v>
          </cell>
        </row>
        <row r="1753">
          <cell r="A1753">
            <v>88401</v>
          </cell>
          <cell r="B1753" t="str">
            <v>MISTURADOR DE ARGAMASSA, EIXO HORIZONTAL, CAPACIDADE DE MISTURA 160 KG , MOTOR ELÉTRICO POTÊNCIA 3 CV - JUROS. AF_06/2014</v>
          </cell>
          <cell r="C1753" t="str">
            <v>H</v>
          </cell>
          <cell r="D1753">
            <v>0.13</v>
          </cell>
        </row>
        <row r="1754">
          <cell r="A1754">
            <v>88402</v>
          </cell>
          <cell r="B1754" t="str">
            <v>MISTURADOR DE ARGAMASSA, EIXO HORIZONTAL, CAPACIDADE DE MISTURA 160 KG , MOTOR ELÉTRICO POTÊNCIA 3 CV - MANUTENÇÃO. AF_06/2014</v>
          </cell>
          <cell r="C1754" t="str">
            <v>H</v>
          </cell>
          <cell r="D1754">
            <v>0.47</v>
          </cell>
        </row>
        <row r="1755">
          <cell r="A1755">
            <v>88403</v>
          </cell>
          <cell r="B1755" t="str">
            <v>MISTURADOR DE ARGAMASSA, EIXO HORIZONTAL, CAPACIDADE DE MISTURA 160 KG , MOTOR ELÉTRICO POTÊNCIA 3 CV - MATERIAIS NA OPERAÇÃO. AF_06/2014</v>
          </cell>
          <cell r="C1755" t="str">
            <v>H</v>
          </cell>
          <cell r="D1755">
            <v>0.7</v>
          </cell>
        </row>
        <row r="1756">
          <cell r="A1756">
            <v>88404</v>
          </cell>
          <cell r="B1756" t="str">
            <v>MISTURADOR DE ARGAMASSA, EIXO HORIZONTAL, CAPACIDADE DE MISTURA 160 KG , MOTOR ELÉTRICO POTÊNCIA 3 CV - CHI DIURNO. AF_06/2014</v>
          </cell>
          <cell r="C1756" t="str">
            <v>CHI</v>
          </cell>
          <cell r="D1756">
            <v>0.69</v>
          </cell>
        </row>
        <row r="1757">
          <cell r="A1757">
            <v>88411</v>
          </cell>
          <cell r="B1757" t="str">
            <v>APLICAÇÃO MANUAL DE FUNDO SELADOR ACRÍLICO EM PANOS COM PRESENÇA DE VÃ OS DE EDIFÍCIOS DE MÚLTIPLOS PAVIMENTOS. AF_06/2014</v>
          </cell>
          <cell r="C1757" t="str">
            <v>M2</v>
          </cell>
          <cell r="D1757">
            <v>1.72</v>
          </cell>
        </row>
        <row r="1758">
          <cell r="A1758">
            <v>88412</v>
          </cell>
          <cell r="B1758" t="str">
            <v>APLICAÇÃO MANUAL DE FUNDO SELADOR ACRÍLICO EM PANOS CEGOS DE FACHADA ( SEM PRESENÇA DE VÃOS) DE EDIFÍCIOS DE MÚLTIPLOS PAVIMENTOS. AF_06/2014</v>
          </cell>
          <cell r="C1758" t="str">
            <v>M2</v>
          </cell>
          <cell r="D1758">
            <v>1.3</v>
          </cell>
        </row>
        <row r="1759">
          <cell r="A1759">
            <v>88413</v>
          </cell>
          <cell r="B1759" t="str">
            <v>APLICAÇÃO MANUAL DE FUNDO SELADOR ACRÍLICO EM SUPERFÍCIES EXTERNAS DE SACADA DE EDIFÍCIOS DE MÚLTIPLOS PAVIMENTOS. AF_06/2014</v>
          </cell>
          <cell r="C1759" t="str">
            <v>M2</v>
          </cell>
          <cell r="D1759">
            <v>2.56</v>
          </cell>
        </row>
        <row r="1760">
          <cell r="A1760">
            <v>88414</v>
          </cell>
          <cell r="B1760" t="str">
            <v>APLICAÇÃO MANUAL DE FUNDO SELADOR ACRÍLICO EM SUPERFÍCIES INTERNAS DA SACADA DE EDIFÍCIOS DE MÚLTIPLOS PAVIMENTOS. AF_06/2014</v>
          </cell>
          <cell r="C1760" t="str">
            <v>M2</v>
          </cell>
          <cell r="D1760">
            <v>2.83</v>
          </cell>
        </row>
        <row r="1761">
          <cell r="A1761">
            <v>88415</v>
          </cell>
          <cell r="B1761" t="str">
            <v>APLICAÇÃO MANUAL DE FUNDO SELADOR ACRÍLICO EM PAREDES EXTERNAS DE CASA S. AF_06/2014</v>
          </cell>
          <cell r="C1761" t="str">
            <v>M2</v>
          </cell>
          <cell r="D1761">
            <v>1.85</v>
          </cell>
        </row>
        <row r="1762">
          <cell r="A1762">
            <v>88416</v>
          </cell>
          <cell r="B1762" t="str">
            <v>APLICAÇÃO MANUAL DE PINTURA COM TINTA TEXTURIZADA ACRÍLICA EM PANOS CO M PRESENÇA DE VÃOS DE EDIFÍCIOS DE MÚLTIPLOS PAVIMENTOS, UMA COR. AF_0 6/2014</v>
          </cell>
          <cell r="C1762" t="str">
            <v>M2</v>
          </cell>
          <cell r="D1762">
            <v>11.65</v>
          </cell>
        </row>
        <row r="1763">
          <cell r="A1763">
            <v>88417</v>
          </cell>
          <cell r="B1763" t="str">
            <v>APLICAÇÃO MANUAL DE PINTURA COM TINTA TEXTURIZADA ACRÍLICA EM PANOS CE GOS DE FACHADA (SEM PRESENÇA DE VÃOS) DE EDIFÍCIOS DE MÚLTIPLOS PAVIME NTOS, UMA COR. AF_06/2014</v>
          </cell>
          <cell r="C1763" t="str">
            <v>M2</v>
          </cell>
          <cell r="D1763">
            <v>10.17</v>
          </cell>
        </row>
        <row r="1764">
          <cell r="A1764">
            <v>88418</v>
          </cell>
          <cell r="B1764" t="str">
            <v>PROJETOR DE ARGAMASSA, CAPACIDADE DE PROJEÇÃO 1,5 M3/H, ALCANCE DE 30 ATÉ 60 M, MOTOR ELÉTRICO POTÊNCIA 7,5 HP - CHP DIURNO. AF_06/2014</v>
          </cell>
          <cell r="C1764" t="str">
            <v>CHP</v>
          </cell>
          <cell r="D1764">
            <v>9.4</v>
          </cell>
        </row>
        <row r="1765">
          <cell r="A1765">
            <v>88419</v>
          </cell>
          <cell r="B1765" t="str">
            <v>PROJETOR DE ARGAMASSA, CAPACIDADE DE PROJEÇÃO 1,5 M3/H, ALCANCE DE 30 ATÉ 60 M, MOTOR ELÉTRICO POTÊNCIA 7,5 HP - DEPRECIAÇÃO. AF_06/2014</v>
          </cell>
          <cell r="C1765" t="str">
            <v>H</v>
          </cell>
          <cell r="D1765">
            <v>3.68</v>
          </cell>
        </row>
        <row r="1766">
          <cell r="A1766">
            <v>88420</v>
          </cell>
          <cell r="B1766" t="str">
            <v>APLICAÇÃO MANUAL DE PINTURA COM TINTA TEXTURIZADA ACRÍLICA EM SUPERFÍC IES EXTERNAS DE SACADA DE EDIFÍCIOS DE MÚLTIPLOS PAVIMENTOS, UMA COR. AF_06/2014</v>
          </cell>
          <cell r="C1766" t="str">
            <v>M2</v>
          </cell>
          <cell r="D1766">
            <v>14.66</v>
          </cell>
        </row>
        <row r="1767">
          <cell r="A1767">
            <v>88421</v>
          </cell>
          <cell r="B1767" t="str">
            <v>APLICAÇÃO MANUAL DE PINTURA COM TINTA TEXTURIZADA ACRÍLICA EM SUPERFÍC IES INTERNAS DA SACADA DE EDIFÍCIOS DE MÚLTIPLOS PAVIMENTOS, UMA COR. AF_06/2014</v>
          </cell>
          <cell r="C1767" t="str">
            <v>M2</v>
          </cell>
          <cell r="D1767">
            <v>15.6</v>
          </cell>
        </row>
        <row r="1768">
          <cell r="A1768">
            <v>88422</v>
          </cell>
          <cell r="B1768" t="str">
            <v>PROJETOR DE ARGAMASSA, CAPACIDADE DE PROJEÇÃO 1,5 M3/H, ALCANCE DE 30 ATÉ 60 M, MOTOR ELÉTRICO POTÊNCIA 7,5 HP - JUROS. AF_06/2014</v>
          </cell>
          <cell r="C1768" t="str">
            <v>H</v>
          </cell>
          <cell r="D1768">
            <v>0.86</v>
          </cell>
        </row>
        <row r="1769">
          <cell r="A1769">
            <v>88423</v>
          </cell>
          <cell r="B1769" t="str">
            <v>APLICAÇÃO MANUAL DE PINTURA COM TINTA TEXTURIZADA ACRÍLICA EM PAREDES EXTERNAS DE CASAS, UMA COR. AF_06/2014</v>
          </cell>
          <cell r="C1769" t="str">
            <v>M2</v>
          </cell>
          <cell r="D1769">
            <v>12.12</v>
          </cell>
        </row>
        <row r="1770">
          <cell r="A1770">
            <v>88424</v>
          </cell>
          <cell r="B1770" t="str">
            <v>APLICAÇÃO MANUAL DE PINTURA COM TINTA TEXTURIZADA ACRÍLICA EM PANOS CO M PRESENÇA DE VÃOS DE EDIFÍCIOS DE MÚLTIPLOS PAVIMENTOS, DUAS CORES. A F_06/2014</v>
          </cell>
          <cell r="C1770" t="str">
            <v>M2</v>
          </cell>
          <cell r="D1770">
            <v>13.7</v>
          </cell>
        </row>
        <row r="1771">
          <cell r="A1771">
            <v>88425</v>
          </cell>
          <cell r="B1771" t="str">
            <v>PROJETOR DE ARGAMASSA, CAPACIDADE DE PROJEÇÃO 1,5 M3/H, ALCANCE DE 30 ATÉ 60 M, MOTOR ELÉTRICO POTÊNCIA 7,5 HP - MANUTENÇÃO. AF_06/2014</v>
          </cell>
          <cell r="C1771" t="str">
            <v>H</v>
          </cell>
          <cell r="D1771">
            <v>3.07</v>
          </cell>
        </row>
        <row r="1772">
          <cell r="A1772">
            <v>88426</v>
          </cell>
          <cell r="B1772" t="str">
            <v>APLICAÇÃO MANUAL DE PINTURA COM TINTA TEXTURIZADA ACRÍLICA EM PANOS CE GOS DE FACHADA (SEM PRESENÇA DE VÃOS) DE EDIFÍCIOS DE MÚLTIPLOS PAVIME NTOS, DUAS CORES. AF_06/2014</v>
          </cell>
          <cell r="C1772" t="str">
            <v>M2</v>
          </cell>
          <cell r="D1772">
            <v>11.13</v>
          </cell>
        </row>
        <row r="1773">
          <cell r="A1773">
            <v>88427</v>
          </cell>
          <cell r="B1773" t="str">
            <v>PROJETOR DE ARGAMASSA, CAPACIDADE DE PROJEÇÃO 1,5 M3/H, ALCANCE DE 30 ATÉ 60 M, MOTOR ELÉTRICO POTÊNCIA 7,5 HP - MATERIAIS NA OPERAÇÃO. AF_0 6/2014</v>
          </cell>
          <cell r="C1773" t="str">
            <v>H</v>
          </cell>
          <cell r="D1773">
            <v>1.77</v>
          </cell>
        </row>
        <row r="1774">
          <cell r="A1774">
            <v>88428</v>
          </cell>
          <cell r="B1774" t="str">
            <v>APLICAÇÃO MANUAL DE PINTURA COM TINTA TEXTURIZADA ACRÍLICA EM SUPERFÍC IES EXTERNAS DE SACADA DE EDIFÍCIOS DE MÚLTIPLOS PAVIMENTOS, DUAS CORE S. AF_06/2014</v>
          </cell>
          <cell r="C1774" t="str">
            <v>M2</v>
          </cell>
          <cell r="D1774">
            <v>18.86</v>
          </cell>
        </row>
        <row r="1775">
          <cell r="A1775">
            <v>88429</v>
          </cell>
          <cell r="B1775" t="str">
            <v>APLICAÇÃO MANUAL DE PINTURA COM TINTA TEXTURIZADA ACRÍLICA EM SUPERFÍC IES INTERNAS DA SACADA DE EDIFÍCIOS DE MÚLTIPLOS PAVIMENTOS, DUAS CORE S. AF_06/2014</v>
          </cell>
          <cell r="C1775" t="str">
            <v>M2</v>
          </cell>
          <cell r="D1775">
            <v>20.51</v>
          </cell>
        </row>
        <row r="1776">
          <cell r="A1776">
            <v>88430</v>
          </cell>
          <cell r="B1776" t="str">
            <v>PROJETOR DE ARGAMASSA, CAPACIDADE DE PROJEÇÃO 1,5 M3/H, ALCANCE DE 30 ATÉ 60 M, MOTOR ELÉTRICO POTÊNCIA 7,5 HP - CHI DIURNO. AF_06/2014</v>
          </cell>
          <cell r="C1776" t="str">
            <v>CHI</v>
          </cell>
          <cell r="D1776">
            <v>4.55</v>
          </cell>
        </row>
        <row r="1777">
          <cell r="A1777">
            <v>88431</v>
          </cell>
          <cell r="B1777" t="str">
            <v>APLICAÇÃO MANUAL DE PINTURA COM TINTA TEXTURIZADA ACRÍLICA EM PAREDES EXTERNAS DE CASAS, DUAS CORES. AF_06/2014</v>
          </cell>
          <cell r="C1777" t="str">
            <v>M2</v>
          </cell>
          <cell r="D1777">
            <v>14.51</v>
          </cell>
        </row>
        <row r="1778">
          <cell r="A1778">
            <v>88432</v>
          </cell>
          <cell r="B1778" t="str">
            <v>APLICAÇÃO MANUAL DE PINTURA COM TINTA TEXTURIZADA ACRÍLICA EM MOLDURAS DE EPS, PRÉ-FABRICADOS, OU OUTROS. AF_06/2014</v>
          </cell>
          <cell r="C1778" t="str">
            <v>M2</v>
          </cell>
          <cell r="D1778">
            <v>10.56</v>
          </cell>
        </row>
        <row r="1779">
          <cell r="A1779">
            <v>88433</v>
          </cell>
          <cell r="B1779" t="str">
            <v>PROJETOR DE ARGAMASSA, CAPACIDADE DE PROJEÇÃO 2 M3/H, ALCANCE ATÉ 50 M , MOTOR ELÉTRICO POTÊNCIA 7,5 HP - CHP DIURNO. AF_06/2014</v>
          </cell>
          <cell r="C1779" t="str">
            <v>CHP</v>
          </cell>
          <cell r="D1779">
            <v>11.88</v>
          </cell>
        </row>
        <row r="1780">
          <cell r="A1780">
            <v>88434</v>
          </cell>
          <cell r="B1780" t="str">
            <v>PROJETOR DE ARGAMASSA, CAPACIDADE DE PROJEÇÃO 2 M3/H, ALCANCE ATÉ 50 M , MOTOR ELÉTRICO POTÊNCIA 7,5 HP - DEPRECIAÇÃO. AF_06/2014</v>
          </cell>
          <cell r="C1780" t="str">
            <v>H</v>
          </cell>
          <cell r="D1780">
            <v>4.8899999999999997</v>
          </cell>
        </row>
        <row r="1781">
          <cell r="A1781">
            <v>88435</v>
          </cell>
          <cell r="B1781" t="str">
            <v>PROJETOR DE ARGAMASSA, CAPACIDADE DE PROJEÇÃO 2 M3/H, ALCANCE ATÉ 50 M , MOTOR ELÉTRICO POTÊNCIA 7,5 HP - JUROS. AF_06/2014</v>
          </cell>
          <cell r="C1781" t="str">
            <v>H</v>
          </cell>
          <cell r="D1781">
            <v>1.1399999999999999</v>
          </cell>
        </row>
        <row r="1782">
          <cell r="A1782">
            <v>88436</v>
          </cell>
          <cell r="B1782" t="str">
            <v>PROJETOR DE ARGAMASSA, CAPACIDADE DE PROJEÇÃO 2 M3/H, ALCANCE ATÉ 50 M , MOTOR ELÉTRICO POTÊNCIA 7,5 HP - MANUTENÇÃO. AF_06/2014</v>
          </cell>
          <cell r="C1782" t="str">
            <v>H</v>
          </cell>
          <cell r="D1782">
            <v>4.07</v>
          </cell>
        </row>
        <row r="1783">
          <cell r="A1783">
            <v>88437</v>
          </cell>
          <cell r="B1783" t="str">
            <v>PROJETOR DE ARGAMASSA, CAPACIDADE DE PROJEÇÃO 2 M3/H, ALCANCE ATÉ 50 M , MOTOR ELÉTRICO POTÊNCIA 7,5 HP - MATERIAIS NA OPERAÇÃO. AF_06/2014</v>
          </cell>
          <cell r="C1783" t="str">
            <v>H</v>
          </cell>
          <cell r="D1783">
            <v>1.77</v>
          </cell>
        </row>
        <row r="1784">
          <cell r="A1784">
            <v>88438</v>
          </cell>
          <cell r="B1784" t="str">
            <v>PROJETOR DE ARGAMASSA, CAPACIDADE DE PROJEÇÃO 2 M3/H, ALCANCE ATÉ 50 M , MOTOR ELÉTRICO POTÊNCIA 7,5 HP - CHI DIURNO. AF_06/2014</v>
          </cell>
          <cell r="C1784" t="str">
            <v>CHI</v>
          </cell>
          <cell r="D1784">
            <v>6.03</v>
          </cell>
        </row>
        <row r="1785">
          <cell r="A1785">
            <v>88441</v>
          </cell>
          <cell r="B1785" t="str">
            <v>JARDINEIRO COM ENCARGOS COMPLEMENTARES</v>
          </cell>
          <cell r="C1785" t="str">
            <v>H</v>
          </cell>
          <cell r="D1785">
            <v>12.87</v>
          </cell>
        </row>
        <row r="1786">
          <cell r="A1786">
            <v>88470</v>
          </cell>
          <cell r="B1786" t="str">
            <v>CONTRAPISO AUTONIVELANTE, APLICADO SOBRE LAJE, NÃO ADERIDO, ESPESSURA 3CM. AF_06/2014</v>
          </cell>
          <cell r="C1786" t="str">
            <v>M2</v>
          </cell>
          <cell r="D1786">
            <v>21.35</v>
          </cell>
        </row>
        <row r="1787">
          <cell r="A1787">
            <v>88471</v>
          </cell>
          <cell r="B1787" t="str">
            <v>CONTRAPISO AUTONIVELANTE, APLICADO SOBRE LAJE, NÃO ADERIDO, ESPESSURA 4CM. AF_06/2014</v>
          </cell>
          <cell r="C1787" t="str">
            <v>M2</v>
          </cell>
          <cell r="D1787">
            <v>26.35</v>
          </cell>
        </row>
        <row r="1788">
          <cell r="A1788">
            <v>88472</v>
          </cell>
          <cell r="B1788" t="str">
            <v>CONTRAPISO AUTONIVELANTE, APLICADO SOBRE LAJE, NÃO ADERIDO, ESPESSURA 5CM. AF_06/2014</v>
          </cell>
          <cell r="C1788" t="str">
            <v>M2</v>
          </cell>
          <cell r="D1788">
            <v>30.27</v>
          </cell>
        </row>
        <row r="1789">
          <cell r="A1789">
            <v>88476</v>
          </cell>
          <cell r="B1789" t="str">
            <v>CONTRAPISO AUTONIVELANTE, APLICADO SOBRE LAJE, ADERIDO, ESPESSURA 2CM. AF_06/2014</v>
          </cell>
          <cell r="C1789" t="str">
            <v>M2</v>
          </cell>
          <cell r="D1789">
            <v>17.37</v>
          </cell>
        </row>
        <row r="1790">
          <cell r="A1790">
            <v>88477</v>
          </cell>
          <cell r="B1790" t="str">
            <v>CONTRAPISO AUTONIVELANTE, APLICADO SOBRE LAJE, ADERIDO, ESPESSURA 3CM. AF_06/2014</v>
          </cell>
          <cell r="C1790" t="str">
            <v>M2</v>
          </cell>
          <cell r="D1790">
            <v>23.74</v>
          </cell>
        </row>
        <row r="1791">
          <cell r="A1791">
            <v>88478</v>
          </cell>
          <cell r="B1791" t="str">
            <v>CONTRAPISO AUTONIVELANTE, APLICADO SOBRE LAJE, ADERIDO, ESPESSURA 4CM. AF_06/2014</v>
          </cell>
          <cell r="C1791" t="str">
            <v>M2</v>
          </cell>
          <cell r="D1791">
            <v>28.9</v>
          </cell>
        </row>
        <row r="1792">
          <cell r="A1792">
            <v>88482</v>
          </cell>
          <cell r="B1792" t="str">
            <v>APLICAÇÃO DE FUNDO SELADOR LÁTEX PVA EM TETO, UMA DEMÃO. AF_06/2014</v>
          </cell>
          <cell r="C1792" t="str">
            <v>M2</v>
          </cell>
          <cell r="D1792">
            <v>2.3199999999999998</v>
          </cell>
        </row>
        <row r="1793">
          <cell r="A1793">
            <v>88483</v>
          </cell>
          <cell r="B1793" t="str">
            <v>APLICAÇÃO DE FUNDO SELADOR LÁTEX PVA EM PAREDES, UMA DEMÃO. AF_06/2014</v>
          </cell>
          <cell r="C1793" t="str">
            <v>M2</v>
          </cell>
          <cell r="D1793">
            <v>2.14</v>
          </cell>
        </row>
        <row r="1794">
          <cell r="A1794">
            <v>88484</v>
          </cell>
          <cell r="B1794" t="str">
            <v>APLICAÇÃO DE FUNDO SELADOR ACRÍLICO EM TETO, UMA DEMÃO. AF_06/2014</v>
          </cell>
          <cell r="C1794" t="str">
            <v>M2</v>
          </cell>
          <cell r="D1794">
            <v>1.87</v>
          </cell>
        </row>
        <row r="1795">
          <cell r="A1795">
            <v>88485</v>
          </cell>
          <cell r="B1795" t="str">
            <v>APLICAÇÃO DE FUNDO SELADOR ACRÍLICO EM PAREDES, UMA DEMÃO. AF_06/2014</v>
          </cell>
          <cell r="C1795" t="str">
            <v>M2</v>
          </cell>
          <cell r="D1795">
            <v>1.62</v>
          </cell>
        </row>
        <row r="1796">
          <cell r="A1796">
            <v>88486</v>
          </cell>
          <cell r="B1796" t="str">
            <v>APLICAÇÃO MANUAL DE PINTURA COM TINTA LÁTEX PVA EM TETO, DUAS DEMÃOS. AF_06/2014</v>
          </cell>
          <cell r="C1796" t="str">
            <v>M2</v>
          </cell>
          <cell r="D1796">
            <v>7.65</v>
          </cell>
        </row>
        <row r="1797">
          <cell r="A1797">
            <v>88487</v>
          </cell>
          <cell r="B1797" t="str">
            <v>APLICAÇÃO MANUAL DE PINTURA COM TINTA LÁTEX PVA EM PAREDES, DUAS DEMÃO S. AF_06/2014</v>
          </cell>
          <cell r="C1797" t="str">
            <v>M2</v>
          </cell>
          <cell r="D1797">
            <v>6.85</v>
          </cell>
        </row>
        <row r="1798">
          <cell r="A1798">
            <v>88488</v>
          </cell>
          <cell r="B1798" t="str">
            <v>APLICAÇÃO MANUAL DE PINTURA COM TINTA LÁTEX ACRÍLICA EM TETO, DUAS DEM ÃOS. AF_06/2014</v>
          </cell>
          <cell r="C1798" t="str">
            <v>M2</v>
          </cell>
          <cell r="D1798">
            <v>9.8000000000000007</v>
          </cell>
        </row>
        <row r="1799">
          <cell r="A1799">
            <v>88489</v>
          </cell>
          <cell r="B1799" t="str">
            <v>APLICAÇÃO MANUAL DE PINTURA COM TINTA LÁTEX ACRÍLICA EM PAREDES, DUAS DEMÃOS. AF_06/2014</v>
          </cell>
          <cell r="C1799" t="str">
            <v>M2</v>
          </cell>
          <cell r="D1799">
            <v>8.66</v>
          </cell>
        </row>
        <row r="1800">
          <cell r="A1800">
            <v>88494</v>
          </cell>
          <cell r="B1800" t="str">
            <v>APLICAÇÃO E LIXAMENTO DE MASSA LÁTEX EM TETO, UMA DEMÃO. AF_06/2014</v>
          </cell>
          <cell r="C1800" t="str">
            <v>M2</v>
          </cell>
          <cell r="D1800">
            <v>12.58</v>
          </cell>
        </row>
        <row r="1801">
          <cell r="A1801">
            <v>88495</v>
          </cell>
          <cell r="B1801" t="str">
            <v>APLICAÇÃO E LIXAMENTO DE MASSA LÁTEX EM PAREDES, UMA DEMÃO. AF_06/2014</v>
          </cell>
          <cell r="C1801" t="str">
            <v>M2</v>
          </cell>
          <cell r="D1801">
            <v>7.12</v>
          </cell>
        </row>
        <row r="1802">
          <cell r="A1802">
            <v>88496</v>
          </cell>
          <cell r="B1802" t="str">
            <v>APLICAÇÃO E LIXAMENTO DE MASSA LÁTEX EM TETO, DUAS DEMÃOS. AF_06/2014</v>
          </cell>
          <cell r="C1802" t="str">
            <v>M2</v>
          </cell>
          <cell r="D1802">
            <v>17.14</v>
          </cell>
        </row>
        <row r="1803">
          <cell r="A1803">
            <v>88497</v>
          </cell>
          <cell r="B1803" t="str">
            <v>APLICAÇÃO E LIXAMENTO DE MASSA LÁTEX EM PAREDES, DUAS DEMÃOS. AF_06/20 14</v>
          </cell>
          <cell r="C1803" t="str">
            <v>M2</v>
          </cell>
          <cell r="D1803">
            <v>9.84</v>
          </cell>
        </row>
        <row r="1804">
          <cell r="A1804">
            <v>88503</v>
          </cell>
          <cell r="B1804" t="str">
            <v>CAIXA D´ÁGUA EM POLIETILENO, 1000 LITROS, COM ACESSÓRIOS</v>
          </cell>
          <cell r="C1804" t="str">
            <v>UN</v>
          </cell>
          <cell r="D1804">
            <v>644.6</v>
          </cell>
        </row>
        <row r="1805">
          <cell r="A1805">
            <v>88504</v>
          </cell>
          <cell r="B1805" t="str">
            <v>CAIXA D´AGUA EM POLIETILENO, 500 LITROS, COM ACESSÓRIOS</v>
          </cell>
          <cell r="C1805" t="str">
            <v>UN</v>
          </cell>
          <cell r="D1805">
            <v>517.27</v>
          </cell>
        </row>
        <row r="1806">
          <cell r="A1806">
            <v>88543</v>
          </cell>
          <cell r="B1806" t="str">
            <v>ARMACAO SECUNDARIA OU REX COMPLETA PARA TRESLINHAS-FORNECIMENTO E INST ALACAO.</v>
          </cell>
          <cell r="C1806" t="str">
            <v>UN</v>
          </cell>
          <cell r="D1806">
            <v>111.68</v>
          </cell>
        </row>
        <row r="1807">
          <cell r="A1807">
            <v>88544</v>
          </cell>
          <cell r="B1807" t="str">
            <v>ARMACAO SECUNDARIA OU REX COMPLETA PARA DUAS LINHAS-FORNECIMENTO E INS TALACAO.</v>
          </cell>
          <cell r="C1807" t="str">
            <v>UN</v>
          </cell>
          <cell r="D1807">
            <v>70.180000000000007</v>
          </cell>
        </row>
        <row r="1808">
          <cell r="A1808">
            <v>88545</v>
          </cell>
          <cell r="B1808" t="str">
            <v>ARMACAO SECUNDARIA OU REX COMPLETA PARA QUATRO LINHAS-FORNECIMENTO E I NSTALACAO.</v>
          </cell>
          <cell r="C1808" t="str">
            <v>UN</v>
          </cell>
          <cell r="D1808">
            <v>128.87</v>
          </cell>
        </row>
        <row r="1809">
          <cell r="A1809">
            <v>88547</v>
          </cell>
          <cell r="B1809" t="str">
            <v>CHAVE DE BOIA AUTOMÁTICA SUPERIOR 10A/250V - FORNECIMENTO E INSTALACAO</v>
          </cell>
          <cell r="C1809" t="str">
            <v>UN</v>
          </cell>
          <cell r="D1809">
            <v>64.19</v>
          </cell>
        </row>
        <row r="1810">
          <cell r="A1810">
            <v>88548</v>
          </cell>
          <cell r="B1810" t="str">
            <v>DRAGAGEM (C/ ESCAVADEIRA DRAG LINE DE ARRASTE 140HP)</v>
          </cell>
          <cell r="C1810" t="str">
            <v>M3</v>
          </cell>
          <cell r="D1810">
            <v>25.8</v>
          </cell>
        </row>
        <row r="1811">
          <cell r="A1811">
            <v>88549</v>
          </cell>
          <cell r="B1811" t="str">
            <v>FORNECIMENTO E ASSENTAMENTO DE BRITA 2-DRENOS E FILTROS   MM</v>
          </cell>
          <cell r="C1811" t="str">
            <v>M3</v>
          </cell>
          <cell r="D1811">
            <v>65.64</v>
          </cell>
        </row>
        <row r="1812">
          <cell r="A1812">
            <v>88569</v>
          </cell>
          <cell r="B1812" t="str">
            <v>ESPARGIDOR DE ASFALTO PRESSURIZADO COM TANQUE DE 2500 L, REBOCÁVEL COM MOTOR A GASOLINA POTÊNCIA 3,4 HP - DEPRECIAÇÃO. AF_07/2014</v>
          </cell>
          <cell r="C1812" t="str">
            <v>H</v>
          </cell>
          <cell r="D1812">
            <v>3.12</v>
          </cell>
        </row>
        <row r="1813">
          <cell r="A1813">
            <v>88570</v>
          </cell>
          <cell r="B1813" t="str">
            <v>ESPARGIDOR DE ASFALTO PRESSURIZADO COM TANQUE DE 2500 L, REBOCÁVEL COM MOTOR A GASOLINA POTÊNCIA 3,4 HP - JUROS. AF_07/2014</v>
          </cell>
          <cell r="C1813" t="str">
            <v>H</v>
          </cell>
          <cell r="D1813">
            <v>1.28</v>
          </cell>
        </row>
        <row r="1814">
          <cell r="A1814">
            <v>88571</v>
          </cell>
          <cell r="B1814" t="str">
            <v>SABONETEIRA DE SOBREPOR (FIXADA NA PAREDE), TIPO CONCHA, EM ACO INOXID AVEL - FORNECIMENTO E INSTALACAO</v>
          </cell>
          <cell r="C1814" t="str">
            <v>UN</v>
          </cell>
          <cell r="D1814">
            <v>38.950000000000003</v>
          </cell>
        </row>
        <row r="1815">
          <cell r="A1815">
            <v>88597</v>
          </cell>
          <cell r="B1815" t="str">
            <v>DESENHISTA DETALHISTA COM ENCARGOS COMPLEMENTARES</v>
          </cell>
          <cell r="C1815" t="str">
            <v>H</v>
          </cell>
          <cell r="D1815">
            <v>14.31</v>
          </cell>
        </row>
        <row r="1816">
          <cell r="A1816">
            <v>88626</v>
          </cell>
          <cell r="B1816" t="str">
            <v>ARGAMASSA TRAÇO 1:0,5:4,5 (CIMENTO, CAL E AREIA MÉDIA), PREPARO MECÂNI CO COM BETONEIRA 400 L. AF_08/2014</v>
          </cell>
          <cell r="C1816" t="str">
            <v>M3</v>
          </cell>
          <cell r="D1816">
            <v>313.22000000000003</v>
          </cell>
        </row>
        <row r="1817">
          <cell r="A1817">
            <v>88627</v>
          </cell>
          <cell r="B1817" t="str">
            <v>ARGAMASSA TRAÇO 1:0,5:4,5 (CIMENTO, CAL E AREIA MÉDIA) PARA ASSENTAMEN TO DE ALVENARIA, PREPARO MANUAL. AF_08/2014</v>
          </cell>
          <cell r="C1817" t="str">
            <v>M3</v>
          </cell>
          <cell r="D1817">
            <v>371.69</v>
          </cell>
        </row>
        <row r="1818">
          <cell r="A1818">
            <v>88628</v>
          </cell>
          <cell r="B1818" t="str">
            <v>ARGAMASSA TRAÇO 1:3 (CIMENTO E AREIA MÉDIA), PREPARO MECÂNICO COM BETO NEIRA 400 L. AF_08/2014</v>
          </cell>
          <cell r="C1818" t="str">
            <v>M3</v>
          </cell>
          <cell r="D1818">
            <v>328.08</v>
          </cell>
        </row>
        <row r="1819">
          <cell r="A1819">
            <v>88629</v>
          </cell>
          <cell r="B1819" t="str">
            <v>ARGAMASSA TRAÇO 1:3 (CIMENTO E AREIA MÉDIA), PREPARO MANUAL. AF_08/201 4</v>
          </cell>
          <cell r="C1819" t="str">
            <v>M3</v>
          </cell>
          <cell r="D1819">
            <v>389.81</v>
          </cell>
        </row>
        <row r="1820">
          <cell r="A1820">
            <v>88630</v>
          </cell>
          <cell r="B1820" t="str">
            <v>ARGAMASSA TRAÇO 1:4 (CIMENTO E AREIA MÉDIA), PREPARO MECÂNICO COM BETO NEIRA 400 L. AF_08/2014</v>
          </cell>
          <cell r="C1820" t="str">
            <v>M3</v>
          </cell>
          <cell r="D1820">
            <v>291.24</v>
          </cell>
        </row>
        <row r="1821">
          <cell r="A1821">
            <v>88631</v>
          </cell>
          <cell r="B1821" t="str">
            <v>ARGAMASSA TRAÇO 1:4 (CIMENTO E AREIA MÉDIA), PREPARO MANUAL. AF_08/201 4</v>
          </cell>
          <cell r="C1821" t="str">
            <v>M3</v>
          </cell>
          <cell r="D1821">
            <v>355.05</v>
          </cell>
        </row>
        <row r="1822">
          <cell r="A1822">
            <v>88648</v>
          </cell>
          <cell r="B1822" t="str">
            <v>RODAPÉ CERÂMICO DE 7CM DE ALTURA COM PLACAS TIPO GRÊS DE DIMENSÕES 35X 35CM. AF_06/2014</v>
          </cell>
          <cell r="C1822" t="str">
            <v>M</v>
          </cell>
          <cell r="D1822">
            <v>3.7</v>
          </cell>
        </row>
        <row r="1823">
          <cell r="A1823">
            <v>88649</v>
          </cell>
          <cell r="B1823" t="str">
            <v>RODAPÉ CERÂMICO DE 7CM DE ALTURA COM PLACAS TIPO GRÊS DE DIMENSÕES 45X 45CM. AF_06/2014</v>
          </cell>
          <cell r="C1823" t="str">
            <v>M</v>
          </cell>
          <cell r="D1823">
            <v>4.1399999999999997</v>
          </cell>
        </row>
        <row r="1824">
          <cell r="A1824">
            <v>88650</v>
          </cell>
          <cell r="B1824" t="str">
            <v>RODAPÉ CERÂMICO DE 7CM DE ALTURA COM PLACAS TIPO GRÊS DE DIMENSÕES 60X 60CM. AF_06/2014</v>
          </cell>
          <cell r="C1824" t="str">
            <v>M</v>
          </cell>
          <cell r="D1824">
            <v>7.56</v>
          </cell>
        </row>
        <row r="1825">
          <cell r="A1825">
            <v>88715</v>
          </cell>
          <cell r="B1825" t="str">
            <v>ARGAMASSA TRAÇO 1:2:9 (CIMENTO, CAL E AREIA MÉDIA) PARA EMBOÇO/MASSA Ú NICA/ASSENTAMENTO DE ALVENARIA DE VEDAÇÃO, PREPARO MECÂNICO COM BETONE IRA 400 L. AF_09/2014</v>
          </cell>
          <cell r="C1825" t="str">
            <v>M3</v>
          </cell>
          <cell r="D1825">
            <v>313.8</v>
          </cell>
        </row>
        <row r="1826">
          <cell r="A1826">
            <v>88786</v>
          </cell>
          <cell r="B1826" t="str">
            <v>REVESTIMENTO CERÂMICO PARA PAREDES EXTERNAS EM PASTILHAS DE PORCELANA 2,5 X 2,5 CM (PLACAS DE 30 X 30 CM), ALINHADAS A PRUMO, APLICADO EM PA NOS COM VÃOS. AF_10/2014</v>
          </cell>
          <cell r="C1826" t="str">
            <v>M2</v>
          </cell>
          <cell r="D1826">
            <v>162.65</v>
          </cell>
        </row>
        <row r="1827">
          <cell r="A1827">
            <v>88787</v>
          </cell>
          <cell r="B1827" t="str">
            <v>REVESTIMENTO CERÂMICO PARA PAREDES EXTERNAS EM PASTILHAS DE PORCELANA 2,5 X 2,5 CM (PLACAS DE 30 X 30 CM), ALINHADAS A PRUMO, APLICADO EM PA NOS SEM VÃOS. AF_10/2014</v>
          </cell>
          <cell r="C1827" t="str">
            <v>M2</v>
          </cell>
          <cell r="D1827">
            <v>149.80000000000001</v>
          </cell>
        </row>
        <row r="1828">
          <cell r="A1828">
            <v>88788</v>
          </cell>
          <cell r="B1828" t="str">
            <v>REVESTIMENTO CERÂMICO PARA PAREDES EXTERNAS EM PASTILHAS DE PORCELANA 2,5 X 2,5 CM (PLACAS DE 30 X 30 CM), ALINHADAS A PRUMO, APLICADO EM SU PERFÍCIES EXTERNAS DA SACADA. AF_10/2014</v>
          </cell>
          <cell r="C1828" t="str">
            <v>M2</v>
          </cell>
          <cell r="D1828">
            <v>157.19</v>
          </cell>
        </row>
        <row r="1829">
          <cell r="A1829">
            <v>88789</v>
          </cell>
          <cell r="B1829" t="str">
            <v>REVESTIMENTO CERÂMICO PARA PAREDES EXTERNAS EM PASTILHAS DE PORCELANA 2,5 X 2,5 CM (PLACAS DE 30 X 30 CM), ALINHADAS A PRUMO, APLICADO EM SU PERFÍCIES INTERNAS DA SACADA. AF_10/2014</v>
          </cell>
          <cell r="C1829" t="str">
            <v>M2</v>
          </cell>
          <cell r="D1829">
            <v>188.86</v>
          </cell>
        </row>
        <row r="1830">
          <cell r="A1830">
            <v>88826</v>
          </cell>
          <cell r="B1830" t="str">
            <v>BETONEIRA CAPACIDADE NOMINAL DE 400 L, CAPACIDADE DE MISTURA 310 L, MO TOR ELÉTRICO TRIFÁSICO POTÊNCIA DE 2 HP, SEM CARREGADOR - DEPRECIAÇÃO. AF_10/2014</v>
          </cell>
          <cell r="C1830" t="str">
            <v>H</v>
          </cell>
          <cell r="D1830">
            <v>0.22</v>
          </cell>
        </row>
        <row r="1831">
          <cell r="A1831">
            <v>88827</v>
          </cell>
          <cell r="B1831" t="str">
            <v>BETONEIRA CAPACIDADE NOMINAL DE 400 L, CAPACIDADE DE MISTURA 310 L, MO TOR ELÉTRICO TRIFÁSICO POTÊNCIA DE 2 HP, SEM CARREGADOR - JUROS. AF_10 /2014</v>
          </cell>
          <cell r="C1831" t="str">
            <v>H</v>
          </cell>
          <cell r="D1831">
            <v>0.05</v>
          </cell>
        </row>
        <row r="1832">
          <cell r="A1832">
            <v>88828</v>
          </cell>
          <cell r="B1832" t="str">
            <v>BETONEIRA CAPACIDADE NOMINAL DE 400 L, CAPACIDADE DE MISTURA 310 L, MO TOR ELÉTRICO TRIFÁSICO POTÊNCIA DE 2 HP, SEM CARREGADOR - MANUTENÇÃO. AF_10/2014</v>
          </cell>
          <cell r="C1832" t="str">
            <v>H</v>
          </cell>
          <cell r="D1832">
            <v>0.18</v>
          </cell>
        </row>
        <row r="1833">
          <cell r="A1833">
            <v>88829</v>
          </cell>
          <cell r="B1833" t="str">
            <v>BETONEIRA CAPACIDADE NOMINAL DE 400 L, CAPACIDADE DE MISTURA 310 L, MO TOR ELÉTRICO TRIFÁSICO POTÊNCIA DE 2 HP, SEM CARREGADOR - MATERIAIS NA OPERAÇÃO. AF_10/2014</v>
          </cell>
          <cell r="C1833" t="str">
            <v>H</v>
          </cell>
          <cell r="D1833">
            <v>0.47</v>
          </cell>
        </row>
        <row r="1834">
          <cell r="A1834">
            <v>88830</v>
          </cell>
          <cell r="B1834" t="str">
            <v>BETONEIRA CAPACIDADE NOMINAL DE 400 L, CAPACIDADE DE MISTURA 310 L, MO TOR ELÉTRICO TRIFÁSICO POTÊNCIA DE 2 HP, SEM CARREGADOR - CHP DIURNO. AF_10/2014</v>
          </cell>
          <cell r="C1834" t="str">
            <v>CHP</v>
          </cell>
          <cell r="D1834">
            <v>0.94</v>
          </cell>
        </row>
        <row r="1835">
          <cell r="A1835">
            <v>88831</v>
          </cell>
          <cell r="B1835" t="str">
            <v>BETONEIRA CAPACIDADE NOMINAL DE 400 L, CAPACIDADE DE MISTURA 310 L, MO TOR ELÉTRICO TRIFÁSICO POTÊNCIA DE 2 HP, SEM CARREGADOR - CHI DIURNO. AF_10/2014</v>
          </cell>
          <cell r="C1835" t="str">
            <v>CHI</v>
          </cell>
          <cell r="D1835">
            <v>0.27</v>
          </cell>
        </row>
        <row r="1836">
          <cell r="A1836">
            <v>88832</v>
          </cell>
          <cell r="B1836" t="str">
            <v>ESCAVADEIRA HIDRÁULICA SOBRE ESTEIRAS, CAÇAMBA 0,80 M3, PESO OPERACION AL 17,8 T, POTÊNCIA LÍQUIDA 110 HP - DEPRECIAÇÃO. AF_10/2014</v>
          </cell>
          <cell r="C1836" t="str">
            <v>H</v>
          </cell>
          <cell r="D1836">
            <v>24.63</v>
          </cell>
        </row>
        <row r="1837">
          <cell r="A1837">
            <v>88834</v>
          </cell>
          <cell r="B1837" t="str">
            <v>ESCAVADEIRA HIDRÁULICA SOBRE ESTEIRAS, CAÇAMBA 0,80 M3, PESO OPERACION AL 17,8 T, POTÊNCIA LÍQUIDA 110 HP - JUROS. AF_10/2014</v>
          </cell>
          <cell r="C1837" t="str">
            <v>H</v>
          </cell>
          <cell r="D1837">
            <v>5.54</v>
          </cell>
        </row>
        <row r="1838">
          <cell r="A1838">
            <v>88835</v>
          </cell>
          <cell r="B1838" t="str">
            <v>ESCAVADEIRA HIDRÁULICA SOBRE ESTEIRAS, CAÇAMBA 0,80 M3, PESO OPERACION AL 17,8 T, POTÊNCIA LÍQUIDA 110 HP - MANUTENÇÃO. AF_10/2014</v>
          </cell>
          <cell r="C1838" t="str">
            <v>H</v>
          </cell>
          <cell r="D1838">
            <v>34.64</v>
          </cell>
        </row>
        <row r="1839">
          <cell r="A1839">
            <v>88836</v>
          </cell>
          <cell r="B1839" t="str">
            <v>ESCAVADEIRA HIDRÁULICA SOBRE ESTEIRAS, CAÇAMBA 0,80 M3, PESO OPERACION AL 17,8 T, POTÊNCIA LÍQUIDA 110 HP - MATERIAIS NA OPERAÇÃO. AF_10/2014</v>
          </cell>
          <cell r="C1839" t="str">
            <v>H</v>
          </cell>
          <cell r="D1839">
            <v>54.48</v>
          </cell>
        </row>
        <row r="1840">
          <cell r="A1840">
            <v>88839</v>
          </cell>
          <cell r="B1840" t="str">
            <v>TRATOR DE ESTEIRAS, POTÊNCIA 125 HP, PESO OPERACIONAL 12,9 T, COM LÂMI NA 2,7 M3 - DEPRECIAÇÃO. AF_10/2014</v>
          </cell>
          <cell r="C1840" t="str">
            <v>H</v>
          </cell>
          <cell r="D1840">
            <v>29.32</v>
          </cell>
        </row>
        <row r="1841">
          <cell r="A1841">
            <v>88840</v>
          </cell>
          <cell r="B1841" t="str">
            <v>TRATOR DE ESTEIRAS, POTÊNCIA 125 HP, PESO OPERACIONAL 12,9 T, COM LÂMI NA 2,7 M3 - JUROS. AF_10/2014</v>
          </cell>
          <cell r="C1841" t="str">
            <v>H</v>
          </cell>
          <cell r="D1841">
            <v>6.59</v>
          </cell>
        </row>
        <row r="1842">
          <cell r="A1842">
            <v>88841</v>
          </cell>
          <cell r="B1842" t="str">
            <v>TRATOR DE ESTEIRAS, POTÊNCIA 125 HP, PESO OPERACIONAL 12,9 T, COM LÂMI NA 2,7 M3 - MANUTENÇÃO. AF_10/2014</v>
          </cell>
          <cell r="C1842" t="str">
            <v>H</v>
          </cell>
          <cell r="D1842">
            <v>36.65</v>
          </cell>
        </row>
        <row r="1843">
          <cell r="A1843">
            <v>88842</v>
          </cell>
          <cell r="B1843" t="str">
            <v>TRATOR DE ESTEIRAS, POTÊNCIA 125 HP, PESO OPERACIONAL 12,9 T, COM LÂMI NA 2,7 M3 - MATERIAIS NA OPERAÇÃO. AF_10/2014</v>
          </cell>
          <cell r="C1843" t="str">
            <v>H</v>
          </cell>
          <cell r="D1843">
            <v>74.3</v>
          </cell>
        </row>
        <row r="1844">
          <cell r="A1844">
            <v>88843</v>
          </cell>
          <cell r="B1844" t="str">
            <v>TRATOR DE ESTEIRAS, POTÊNCIA 125 HP, PESO OPERACIONAL 12,9 T, COM LÂMI NA 2,7 M3 - CHP DIURNO. AF_10/2014</v>
          </cell>
          <cell r="C1844" t="str">
            <v>CHP</v>
          </cell>
          <cell r="D1844">
            <v>161.16</v>
          </cell>
        </row>
        <row r="1845">
          <cell r="A1845">
            <v>88844</v>
          </cell>
          <cell r="B1845" t="str">
            <v>TRATOR DE ESTEIRAS, POTÊNCIA 125 HP, PESO OPERACIONAL 12,9 T, COM LÂMI NA 2,7 M3 - CHI DIURNO. AF_10/2014</v>
          </cell>
          <cell r="C1845" t="str">
            <v>CHI</v>
          </cell>
          <cell r="D1845">
            <v>50.21</v>
          </cell>
        </row>
        <row r="1846">
          <cell r="A1846">
            <v>88847</v>
          </cell>
          <cell r="B1846" t="str">
            <v>USINA DE LAMA ASFÁLTICA, PROD 30 A 50 T/H, SILO DE AGREGADO 7 M3, RESE RVATÓRIOS PARA EMULSÃO E ÁGUA DE 2,3 M3 CADA, MISTURADOR TIPO PUG MILL A SER MONTADO SOBRE CAMINHÃO - DEPRECIAÇÃO. AF_10/2014</v>
          </cell>
          <cell r="C1846" t="str">
            <v>H</v>
          </cell>
          <cell r="D1846">
            <v>17.98</v>
          </cell>
        </row>
        <row r="1847">
          <cell r="A1847">
            <v>88848</v>
          </cell>
          <cell r="B1847" t="str">
            <v>USINA DE LAMA ASFÁLTICA, PROD 30 A 50 T/H, SILO DE AGREGADO 7 M3, RESE RVATÓRIOS PARA EMULSÃO E ÁGUA DE 2,3 M3 CADA, MISTURADOR TIPO PUG MILL A SER MONTADO SOBRE CAMINHÃO - JUROS. AF_10/2014</v>
          </cell>
          <cell r="C1847" t="str">
            <v>H</v>
          </cell>
          <cell r="D1847">
            <v>5.38</v>
          </cell>
        </row>
        <row r="1848">
          <cell r="A1848">
            <v>88853</v>
          </cell>
          <cell r="B1848" t="str">
            <v>MOTOBOMBA CENTRÍFUGA, MOTOR A GASOLINA, POTÊNCIA 5,42 HP, BOCAIS 1 1/2 " X 1", DIÂMETRO ROTOR 143 MM HM/Q = 6 MCA / 16,8 M3/H A 38 MCA / 6,6 M3/H - DEPRECIAÇÃO. AF_06/2014</v>
          </cell>
          <cell r="C1848" t="str">
            <v>H</v>
          </cell>
          <cell r="D1848">
            <v>0.14000000000000001</v>
          </cell>
        </row>
        <row r="1849">
          <cell r="A1849">
            <v>88854</v>
          </cell>
          <cell r="B1849" t="str">
            <v>MOTOBOMBA CENTRÍFUGA, MOTOR A GASOLINA, POTÊNCIA 5,42 HP, BOCAIS 1 1/2 " X 1", DIÂMETRO ROTOR 143 MM HM/Q = 6 MCA / 16,8 M3/H A 38 MCA / 6,6 M3/H - JUROS. AF_06/2014</v>
          </cell>
          <cell r="C1849" t="str">
            <v>H</v>
          </cell>
          <cell r="D1849">
            <v>0.04</v>
          </cell>
        </row>
        <row r="1850">
          <cell r="A1850">
            <v>88855</v>
          </cell>
          <cell r="B1850" t="str">
            <v>GRADE DE DISCO CONTROLE REMOTO REBOCÁVEL, COM 24 DISCOS 24 X 6 MM COM PNEUS PARA TRANSPORTE - DEPRECIAÇÃO. AF_06/2014</v>
          </cell>
          <cell r="C1850" t="str">
            <v>H</v>
          </cell>
          <cell r="D1850">
            <v>2.42</v>
          </cell>
        </row>
        <row r="1851">
          <cell r="A1851">
            <v>88856</v>
          </cell>
          <cell r="B1851" t="str">
            <v>GRADE DE DISCO CONTROLE REMOTO REBOCÁVEL, COM 24 DISCOS 24 X 6 MM COM PNEUS PARA TRANSPORTE - JUROS. AF_06/2014</v>
          </cell>
          <cell r="C1851" t="str">
            <v>H</v>
          </cell>
          <cell r="D1851">
            <v>0.84</v>
          </cell>
        </row>
        <row r="1852">
          <cell r="A1852">
            <v>88857</v>
          </cell>
          <cell r="B1852" t="str">
            <v>RETROESCAVADEIRA SOBRE RODAS COM CARREGADEIRA, TRAÇÃO 4X4, POTÊNCIA LÍ Q. 88 HP, CAÇAMBA CARREG. CAP. MÍN. 1 M3, CAÇAMBA RETRO CAP. 0,26 M3, PESO OPERACIONAL MÍN. 6.674 KG, PROFUNDIDADE ESCAVAÇÃO MÁX. 4,37 M - D EPRECIAÇÃO. AF_06/2014</v>
          </cell>
          <cell r="C1852" t="str">
            <v>H</v>
          </cell>
          <cell r="D1852">
            <v>13.84</v>
          </cell>
        </row>
        <row r="1853">
          <cell r="A1853">
            <v>88858</v>
          </cell>
          <cell r="B1853" t="str">
            <v>RETROESCAVADEIRA SOBRE RODAS COM CARREGADEIRA, TRAÇÃO 4X4, POTÊNCIA LÍ Q. 88 HP, CAÇAMBA CARREG. CAP. MÍN. 1 M3, CAÇAMBA RETRO CAP. 0,26 M3, PESO OPERACIONAL MÍN. 6.674 KG, PROFUNDIDADE ESCAVAÇÃO MÁX. 4,37 M - J UROS. AF_06/2014</v>
          </cell>
          <cell r="C1853" t="str">
            <v>H</v>
          </cell>
          <cell r="D1853">
            <v>3.11</v>
          </cell>
        </row>
        <row r="1854">
          <cell r="A1854">
            <v>88859</v>
          </cell>
          <cell r="B1854" t="str">
            <v>RETROESCAVADEIRA SOBRE RODAS COM CARREGADEIRA, TRAÇÃO 4X2, POTÊNCIA LÍ Q. 79 HP, CAÇAMBA CARREG. CAP. MÍN. 1 M3, CAÇAMBA RETRO CAP. 0,20 M3, PESO OPERACIONAL MÍN. 6.570 KG, PROFUNDIDADE ESCAVAÇÃO MÁX. 4,37 M - D EPRECIAÇÃO. AF_06/2014</v>
          </cell>
          <cell r="C1854" t="str">
            <v>H</v>
          </cell>
          <cell r="D1854">
            <v>12.31</v>
          </cell>
        </row>
        <row r="1855">
          <cell r="A1855">
            <v>88860</v>
          </cell>
          <cell r="B1855" t="str">
            <v>RETROESCAVADEIRA SOBRE RODAS COM CARREGADEIRA, TRAÇÃO 4X2, POTÊNCIA LÍ Q. 79 HP, CAÇAMBA CARREG. CAP. MÍN. 1 M3, CAÇAMBA RETRO CAP. 0,20 M3, PESO OPERACIONAL MÍN. 6.570 KG, PROFUNDIDADE ESCAVAÇÃO MÁX. 4,37 M - J UROS. AF_06/2014</v>
          </cell>
          <cell r="C1855" t="str">
            <v>H</v>
          </cell>
          <cell r="D1855">
            <v>2.77</v>
          </cell>
        </row>
        <row r="1856">
          <cell r="A1856">
            <v>88900</v>
          </cell>
          <cell r="B1856" t="str">
            <v>ESCAVADEIRA HIDRÁULICA SOBRE ESTEIRAS, CAÇAMBA 1,20 M3, PESO OPERACION AL 21 T, POTÊNCIA BRUTA 155 HP - DEPRECIAÇÃO. AF_06/2014</v>
          </cell>
          <cell r="C1856" t="str">
            <v>H</v>
          </cell>
          <cell r="D1856">
            <v>28.72</v>
          </cell>
        </row>
        <row r="1857">
          <cell r="A1857">
            <v>88902</v>
          </cell>
          <cell r="B1857" t="str">
            <v>ESCAVADEIRA HIDRÁULICA SOBRE ESTEIRAS, CAÇAMBA 1,20 M3, PESO OPERACION AL 21 T, POTÊNCIA BRUTA 155 HP - JUROS. AF_06/2014</v>
          </cell>
          <cell r="C1857" t="str">
            <v>H</v>
          </cell>
          <cell r="D1857">
            <v>6.46</v>
          </cell>
        </row>
        <row r="1858">
          <cell r="A1858">
            <v>88903</v>
          </cell>
          <cell r="B1858" t="str">
            <v>ESCAVADEIRA HIDRÁULICA SOBRE ESTEIRAS, CAÇAMBA 1,20 M3, PESO OPERACION AL 21 T, POTÊNCIA BRUTA 155 HP - MANUTENÇÃO. AF_06/2014</v>
          </cell>
          <cell r="C1858" t="str">
            <v>H</v>
          </cell>
          <cell r="D1858">
            <v>40.4</v>
          </cell>
        </row>
        <row r="1859">
          <cell r="A1859">
            <v>88904</v>
          </cell>
          <cell r="B1859" t="str">
            <v>ESCAVADEIRA HIDRÁULICA SOBRE ESTEIRAS, CAÇAMBA 1,20 M3, PESO OPERACION AL 21 T, POTÊNCIA BRUTA 155 HP - MATERIAIS NA OPERAÇÃO. AF_06/2014</v>
          </cell>
          <cell r="C1859" t="str">
            <v>H</v>
          </cell>
          <cell r="D1859">
            <v>76.790000000000006</v>
          </cell>
        </row>
        <row r="1860">
          <cell r="A1860">
            <v>88907</v>
          </cell>
          <cell r="B1860" t="str">
            <v>ESCAVADEIRA HIDRÁULICA SOBRE ESTEIRAS, CAÇAMBA 1,20 M3, PESO OPERACION AL 21 T, POTÊNCIA BRUTA 155 HP - CHP DIURNO. AF_06/2014</v>
          </cell>
          <cell r="C1860" t="str">
            <v>CHP</v>
          </cell>
          <cell r="D1860">
            <v>167.49</v>
          </cell>
        </row>
        <row r="1861">
          <cell r="A1861">
            <v>88908</v>
          </cell>
          <cell r="B1861" t="str">
            <v>ESCAVADEIRA HIDRÁULICA SOBRE ESTEIRAS, CAÇAMBA 1,20 M3, PESO OPERACION AL 21 T, POTÊNCIA BRUTA 155 HP - CHI DIURNO. AF_06/2014</v>
          </cell>
          <cell r="C1861" t="str">
            <v>CHI</v>
          </cell>
          <cell r="D1861">
            <v>50.3</v>
          </cell>
        </row>
        <row r="1862">
          <cell r="A1862">
            <v>89009</v>
          </cell>
          <cell r="B1862" t="str">
            <v>TRATOR DE ESTEIRAS, POTÊNCIA 150 HP, PESO OPERACIONAL 16,7 T, COM RODA MOTRIZ ELEVADA E LÂMINA 3,18 M3 - DEPRECIAÇÃO. AF_06/2014</v>
          </cell>
          <cell r="C1862" t="str">
            <v>H</v>
          </cell>
          <cell r="D1862">
            <v>36.32</v>
          </cell>
        </row>
        <row r="1863">
          <cell r="A1863">
            <v>89010</v>
          </cell>
          <cell r="B1863" t="str">
            <v>TRATOR DE ESTEIRAS, POTÊNCIA 150 HP, PESO OPERACIONAL 16,7 T, COM RODA MOTRIZ ELEVADA E LÂMINA 3,18 M3 - JUROS. AF_06/2014</v>
          </cell>
          <cell r="C1863" t="str">
            <v>H</v>
          </cell>
          <cell r="D1863">
            <v>8.17</v>
          </cell>
        </row>
        <row r="1864">
          <cell r="A1864">
            <v>89011</v>
          </cell>
          <cell r="B1864" t="str">
            <v>RETROESCAVADEIRA SOBRE RODAS COM CARREGADEIRA, TRAÇÃO 4X4, POTÊNCIA LÍ Q. 72 HP, CAÇAMBA CARREG. CAP. MÍN. 0,79 M3, CAÇAMBA RETRO CAP. 0,18 M 3, PESO OPERACIONAL MÍN. 7.140 KG, PROFUNDIDADE ESCAVAÇÃO MÁX. 4,50 M - DEPRECIAÇÃO. AF_06/2014</v>
          </cell>
          <cell r="C1864" t="str">
            <v>H</v>
          </cell>
          <cell r="D1864">
            <v>13.35</v>
          </cell>
        </row>
        <row r="1865">
          <cell r="A1865">
            <v>89012</v>
          </cell>
          <cell r="B1865" t="str">
            <v>RETROESCAVADEIRA SOBRE RODAS COM CARREGADEIRA, TRAÇÃO 4X4, POTÊNCIA LÍ Q. 72 HP, CAÇAMBA CARREG. CAP. MÍN. 0,79 M3, CAÇAMBA RETRO CAP. 0,18 M 3, PESO OPERACIONAL MÍN. 7.140 KG, PROFUNDIDADE ESCAVAÇÃO MÁX. 4,50 M - JUROS. AF_06/2014</v>
          </cell>
          <cell r="C1865" t="str">
            <v>H</v>
          </cell>
          <cell r="D1865">
            <v>3</v>
          </cell>
        </row>
        <row r="1866">
          <cell r="A1866">
            <v>89013</v>
          </cell>
          <cell r="B1866" t="str">
            <v>TRATOR DE ESTEIRAS, POTÊNCIA 347 HP, PESO OPERACIONAL 38,5 T, COM LÂMI NA 8,70 M3 - DEPRECIAÇÃO. AF_06/2014</v>
          </cell>
          <cell r="C1866" t="str">
            <v>H</v>
          </cell>
          <cell r="D1866">
            <v>118.96</v>
          </cell>
        </row>
        <row r="1867">
          <cell r="A1867">
            <v>89014</v>
          </cell>
          <cell r="B1867" t="str">
            <v>TRATOR DE ESTEIRAS, POTÊNCIA 347 HP, PESO OPERACIONAL 38,5 T, COM LÂMI NA 8,70 M3 - JUROS. AF_06/2014</v>
          </cell>
          <cell r="C1867" t="str">
            <v>H</v>
          </cell>
          <cell r="D1867">
            <v>26.76</v>
          </cell>
        </row>
        <row r="1868">
          <cell r="A1868">
            <v>89015</v>
          </cell>
          <cell r="B1868" t="str">
            <v>VASSOURA MECÂNICA REBOCÁVEL COM ESCOVA CILÍNDRICA, LARGURA ÚTIL DE VAR RIMENTO DE 2,44 M - DEPRECIAÇÃO. AF_06/2014</v>
          </cell>
          <cell r="C1868" t="str">
            <v>H</v>
          </cell>
          <cell r="D1868">
            <v>2.4300000000000002</v>
          </cell>
        </row>
        <row r="1869">
          <cell r="A1869">
            <v>89016</v>
          </cell>
          <cell r="B1869" t="str">
            <v>VASSOURA MECÂNICA REBOCÁVEL COM ESCOVA CILÍNDRICA, LARGURA ÚTIL DE VAR RIMENTO DE 2,44 M - JUROS. AF_06/2014</v>
          </cell>
          <cell r="C1869" t="str">
            <v>H</v>
          </cell>
          <cell r="D1869">
            <v>0.89</v>
          </cell>
        </row>
        <row r="1870">
          <cell r="A1870">
            <v>89017</v>
          </cell>
          <cell r="B1870" t="str">
            <v>TRATOR DE ESTEIRAS, POTÊNCIA 170 HP, PESO OPERACIONAL 19 T, CAÇAMBA 5, 2 M3 - DEPRECIAÇÃO. AF_06/2014</v>
          </cell>
          <cell r="C1870" t="str">
            <v>H</v>
          </cell>
          <cell r="D1870">
            <v>36.090000000000003</v>
          </cell>
        </row>
        <row r="1871">
          <cell r="A1871">
            <v>89018</v>
          </cell>
          <cell r="B1871" t="str">
            <v>TRATOR DE ESTEIRAS, POTÊNCIA 170 HP, PESO OPERACIONAL 19 T, CAÇAMBA 5, 2 M3 - JUROS. AF_06/2014</v>
          </cell>
          <cell r="C1871" t="str">
            <v>H</v>
          </cell>
          <cell r="D1871">
            <v>8.1199999999999992</v>
          </cell>
        </row>
        <row r="1872">
          <cell r="A1872">
            <v>89019</v>
          </cell>
          <cell r="B1872" t="str">
            <v>BOMBA SUBMERSÍVEL ELÉTRICA TRIFÁSICA, POTÊNCIA 2,96 HP, Ø ROTOR 144 MM SEMI-ABERTO, BOCAL DE SAÍDA Ø 2, HM/Q = 2 MCA / 38,8 M3/H A 28 MCA / 5 M3/H - DEPRECIAÇÃO. AF_06/2014</v>
          </cell>
          <cell r="C1872" t="str">
            <v>H</v>
          </cell>
          <cell r="D1872">
            <v>0.23</v>
          </cell>
        </row>
        <row r="1873">
          <cell r="A1873">
            <v>89020</v>
          </cell>
          <cell r="B1873" t="str">
            <v>BOMBA SUBMERSÍVEL ELÉTRICA TRIFÁSICA, POTÊNCIA 2,96 HP, Ø ROTOR 144 MM SEMI-ABERTO, BOCAL DE SAÍDA Ø 2, HM/Q = 2 MCA / 38,8 M3/H A 28 MCA / 5 M3/H - JUROS. AF_06/2014</v>
          </cell>
          <cell r="C1873" t="str">
            <v>H</v>
          </cell>
          <cell r="D1873">
            <v>0.06</v>
          </cell>
        </row>
        <row r="1874">
          <cell r="A1874">
            <v>89021</v>
          </cell>
          <cell r="B1874" t="str">
            <v>BOMBA SUBMERSÍVEL ELÉTRICA TRIFÁSICA, POTÊNCIA 2,96 HP, Ø ROTOR 144 MM SEMI-ABERTO, BOCAL DE SAÍDA Ø 2, HM/Q = 2 MCA / 38,8 M3/H A 28 MCA / 5 M3/H - CHP DIURNO. AF_06/2014</v>
          </cell>
          <cell r="C1874" t="str">
            <v>CHP</v>
          </cell>
          <cell r="D1874">
            <v>1.31</v>
          </cell>
        </row>
        <row r="1875">
          <cell r="A1875">
            <v>89022</v>
          </cell>
          <cell r="B1875" t="str">
            <v>BOMBA SUBMERSÍVEL ELÉTRICA TRIFÁSICA, POTÊNCIA 2,96 HP, Ø ROTOR 144 MM SEMI-ABERTO, BOCAL DE SAÍDA Ø 2, HM/Q = 2 MCA / 38,8 M3/H A 28 MCA / 5 M3/H - CHI DIURNO. AF_06/2014</v>
          </cell>
          <cell r="C1875" t="str">
            <v>CHI</v>
          </cell>
          <cell r="D1875">
            <v>0.28999999999999998</v>
          </cell>
        </row>
        <row r="1876">
          <cell r="A1876">
            <v>89023</v>
          </cell>
          <cell r="B1876" t="str">
            <v>TANQUE DE ASFALTO ESTACIONÁRIO COM MAÇARICO, CAPACIDADE 20.000 L - DEP RECIAÇÃO. AF_06/2014</v>
          </cell>
          <cell r="C1876" t="str">
            <v>H</v>
          </cell>
          <cell r="D1876">
            <v>1.69</v>
          </cell>
        </row>
        <row r="1877">
          <cell r="A1877">
            <v>89024</v>
          </cell>
          <cell r="B1877" t="str">
            <v>TANQUE DE ASFALTO ESTACIONÁRIO COM MAÇARICO, CAPACIDADE 20.000 L - JUR OS. AF_06/2014</v>
          </cell>
          <cell r="C1877" t="str">
            <v>H</v>
          </cell>
          <cell r="D1877">
            <v>0.5</v>
          </cell>
        </row>
        <row r="1878">
          <cell r="A1878">
            <v>89025</v>
          </cell>
          <cell r="B1878" t="str">
            <v>TANQUE DE ASFALTO ESTACIONÁRIO COM MAÇARICO, CAPACIDADE 20.000 L - MAN UTENÇÃO. AF_06/2014</v>
          </cell>
          <cell r="C1878" t="str">
            <v>H</v>
          </cell>
          <cell r="D1878">
            <v>1.17</v>
          </cell>
        </row>
        <row r="1879">
          <cell r="A1879">
            <v>89026</v>
          </cell>
          <cell r="B1879" t="str">
            <v>TANQUE DE ASFALTO ESTACIONÁRIO COM MAÇARICO, CAPACIDADE 20.000 L - MAT ERIAIS NA OPERAÇÃO. AF_06/2014</v>
          </cell>
          <cell r="C1879" t="str">
            <v>H</v>
          </cell>
          <cell r="D1879">
            <v>132.6</v>
          </cell>
        </row>
        <row r="1880">
          <cell r="A1880">
            <v>89027</v>
          </cell>
          <cell r="B1880" t="str">
            <v>TANQUE DE ASFALTO ESTACIONÁRIO COM MAÇARICO, CAPACIDADE 20.000 L - CHI DIURNO. AF_06/2014</v>
          </cell>
          <cell r="C1880" t="str">
            <v>CHI</v>
          </cell>
          <cell r="D1880">
            <v>2.2000000000000002</v>
          </cell>
        </row>
        <row r="1881">
          <cell r="A1881">
            <v>89028</v>
          </cell>
          <cell r="B1881" t="str">
            <v>TANQUE DE ASFALTO ESTACIONÁRIO COM MAÇARICO, CAPACIDADE 20.000 L - CHP DIURNO. AF_06/2014</v>
          </cell>
          <cell r="C1881" t="str">
            <v>CHP</v>
          </cell>
          <cell r="D1881">
            <v>135.97999999999999</v>
          </cell>
        </row>
        <row r="1882">
          <cell r="A1882">
            <v>89029</v>
          </cell>
          <cell r="B1882" t="str">
            <v>TRATOR DE ESTEIRAS, POTÊNCIA 100 HP, PESO OPERACIONAL 9,4 T, COM LÂMIN A 2,19 M3 - DEPRECIAÇÃO. AF_06/2014</v>
          </cell>
          <cell r="C1882" t="str">
            <v>H</v>
          </cell>
          <cell r="D1882">
            <v>28.01</v>
          </cell>
        </row>
        <row r="1883">
          <cell r="A1883">
            <v>89030</v>
          </cell>
          <cell r="B1883" t="str">
            <v>TRATOR DE ESTEIRAS, POTÊNCIA 100 HP, PESO OPERACIONAL 9,4 T, COM LÂMIN A 2,19 M3 - JUROS. AF_06/2014</v>
          </cell>
          <cell r="C1883" t="str">
            <v>H</v>
          </cell>
          <cell r="D1883">
            <v>6.3</v>
          </cell>
        </row>
        <row r="1884">
          <cell r="A1884">
            <v>89031</v>
          </cell>
          <cell r="B1884" t="str">
            <v>TRATOR DE ESTEIRAS, POTÊNCIA 100 HP, PESO OPERACIONAL 9,4 T, COM LÂMIN A 2,19 M3 - CHI DIURNO. AF_06/2014</v>
          </cell>
          <cell r="C1884" t="str">
            <v>CHI</v>
          </cell>
          <cell r="D1884">
            <v>48.61</v>
          </cell>
        </row>
        <row r="1885">
          <cell r="A1885">
            <v>89032</v>
          </cell>
          <cell r="B1885" t="str">
            <v>TRATOR DE ESTEIRAS, POTÊNCIA 100 HP, PESO OPERACIONAL 9,4 T, COM LÂMIN A 2,19 M3 - CHP DIURNO. AF_06/2014</v>
          </cell>
          <cell r="C1885" t="str">
            <v>CHP</v>
          </cell>
          <cell r="D1885">
            <v>143.05000000000001</v>
          </cell>
        </row>
        <row r="1886">
          <cell r="A1886">
            <v>89033</v>
          </cell>
          <cell r="B1886" t="str">
            <v>TRATOR DE PNEUS, POTÊNCIA 85 CV, TRAÇÃO 4X4, PESO COM LASTRO DE 4.675 KG - DEPRECIAÇÃO. AF_06/2014</v>
          </cell>
          <cell r="C1886" t="str">
            <v>H</v>
          </cell>
          <cell r="D1886">
            <v>4.93</v>
          </cell>
        </row>
        <row r="1887">
          <cell r="A1887">
            <v>89034</v>
          </cell>
          <cell r="B1887" t="str">
            <v>TRATOR DE PNEUS, POTÊNCIA 85 CV, TRAÇÃO 4X4, PESO COM LASTRO DE 4.675 KG - JUROS. AF_06/2014</v>
          </cell>
          <cell r="C1887" t="str">
            <v>H</v>
          </cell>
          <cell r="D1887">
            <v>1.66</v>
          </cell>
        </row>
        <row r="1888">
          <cell r="A1888">
            <v>89035</v>
          </cell>
          <cell r="B1888" t="str">
            <v>TRATOR DE PNEUS, POTÊNCIA 85 CV, TRAÇÃO 4X4, PESO COM LASTRO DE 4.675 KG - CHP DIURNO. AF_06/2014</v>
          </cell>
          <cell r="C1888" t="str">
            <v>CHP</v>
          </cell>
          <cell r="D1888">
            <v>67.83</v>
          </cell>
        </row>
        <row r="1889">
          <cell r="A1889">
            <v>89036</v>
          </cell>
          <cell r="B1889" t="str">
            <v>TRATOR DE PNEUS, POTÊNCIA 85 CV, TRAÇÃO 4X4, PESO COM LASTRO DE 4.675 KG - CHI DIURNO. AF_06/2014</v>
          </cell>
          <cell r="C1889" t="str">
            <v>CHI</v>
          </cell>
          <cell r="D1889">
            <v>20.89</v>
          </cell>
        </row>
        <row r="1890">
          <cell r="A1890">
            <v>89043</v>
          </cell>
          <cell r="B1890" t="str">
            <v>(COMPOSIÇÃO REPRESENTATIVA) DO SERVIÇO DE ALVENARIA DE VEDAÇÃO DE BLOC OS VAZADOS DE CERÂMICA DE 9X19X19CM (ESPESSURA 9CM), PARA EDIFICAÇÃO H ABITACIONAL MULTIFAMILIAR (PRÉDIO). AF_11/2014</v>
          </cell>
          <cell r="C1890" t="str">
            <v>M2</v>
          </cell>
          <cell r="D1890">
            <v>52.32</v>
          </cell>
        </row>
        <row r="1891">
          <cell r="A1891">
            <v>89044</v>
          </cell>
          <cell r="B1891" t="str">
            <v>(COMPOSIÇÃO REPRESENTATIVA) DO SERVIÇO DE ALVENARIA DE VEDAÇÃO DE BLOC OS VAZADOS DE CONCRETO DE 9X19X39CM (ESPESSURA 9CM), PARA EDIFICAÇÃO H ABITACIONAL MULTIFAMILIAR (PRÉDIO). AF_11/2014</v>
          </cell>
          <cell r="C1891" t="str">
            <v>M2</v>
          </cell>
          <cell r="D1891">
            <v>41.59</v>
          </cell>
        </row>
        <row r="1892">
          <cell r="A1892">
            <v>89045</v>
          </cell>
          <cell r="B1892" t="str">
            <v>(COMPOSIÇÃO REPRESENTATIVA) DO SERVIÇO DE REVESTIMENTO CERÂMICO PARA A MBIENTES DE ÁREAS MOLHADAS, MEIA PAREDE OU PAREDE INTEIRA, COM PLACAS TIPO GRÊS OU SEMI-GRÊS, DIMENSÕES 20X20 CM, PARA EDIFICAÇÃO HABITACION AL MULTIFAMILIAR (PRÉDIO). AF_11/2014</v>
          </cell>
          <cell r="C1892" t="str">
            <v>M2</v>
          </cell>
          <cell r="D1892">
            <v>47.48</v>
          </cell>
        </row>
        <row r="1893">
          <cell r="A1893">
            <v>89046</v>
          </cell>
          <cell r="B1893" t="str">
            <v>(COMPOSIÇÃO REPRESENTATIVA) DO SERVIÇO DE REVESTIMENTO CERÂMICO PARA P ISO COM PLACAS TIPO GRÉS DE DIMENSÕES 35X35 CM, PARA EDIFICAÇÃO HABITA CIONAL MULTIFAMILIAR (PRÉDIO). AF_11/2014</v>
          </cell>
          <cell r="C1893" t="str">
            <v>M2</v>
          </cell>
          <cell r="D1893">
            <v>26.64</v>
          </cell>
        </row>
        <row r="1894">
          <cell r="A1894">
            <v>89047</v>
          </cell>
          <cell r="B1894" t="str">
            <v>(COMPOSIÇÃO REPRESENTATIVA) DO SERVIÇO DE CONTRAPISO EM ARGAMASSA TRAÇ O 1:4 (CIMENTO E AREIA), PREPARO COM BETONEIRA 400 L, ESPESSURA 4 CM P ARA ÁREAS SECAS E 3 CM PARA ÁREAS MOLHADAS, PARA EDIFICAÇÃO HABITACION AL MULTIFAMILIAR (PRÉDIO). AF_11/2014</v>
          </cell>
          <cell r="C1894" t="str">
            <v>M2</v>
          </cell>
          <cell r="D1894">
            <v>32</v>
          </cell>
        </row>
        <row r="1895">
          <cell r="A1895">
            <v>89048</v>
          </cell>
          <cell r="B1895" t="str">
            <v>(COMPOSIÇÃO REPRESENTATIVA) DO SERVIÇO DE EMBOÇO/MASSA ÚNICA, TRAÇO 1: 2:8, PREPARO MECÂNICO, COM BETONEIRA DE 400L, EM PAREDES DE AMBIENTES INTERNOS, COM EXECUÇÃO DE TALISCAS, PARA EDIFICAÇÃO HABITACIONAL MULTI FAMILIAR (PRÉDIO). AF_11/2014</v>
          </cell>
          <cell r="C1895" t="str">
            <v>M2</v>
          </cell>
          <cell r="D1895">
            <v>22.38</v>
          </cell>
        </row>
        <row r="1896">
          <cell r="A1896">
            <v>89049</v>
          </cell>
          <cell r="B1896" t="str">
            <v>(COMPOSIÇÃO REPRESENTATIVA) DO SERVIÇO DE APLICAÇÃO MANUAL DE GESSO DE SEMPENADO (SEM TALISCAS) EM TETO, ESPESSURA 0,5 CM, PARA EDIFICAÇÃO HA BITACIONAL MULTIFAMILIAR (PRÉDIO). AF_11/2014</v>
          </cell>
          <cell r="C1896" t="str">
            <v>M2</v>
          </cell>
          <cell r="D1896">
            <v>15.06</v>
          </cell>
        </row>
        <row r="1897">
          <cell r="A1897">
            <v>89128</v>
          </cell>
          <cell r="B1897" t="str">
            <v>PÁ CARREGADEIRA SOBRE RODAS, POTÊNCIA LÍQUIDA 128 HP, CAPACIDADE DA CA ÇAMBA 1,7 A 2,8 M3, PESO OPERACIONAL 11632 KG - DEPRECIAÇÃO. AF_06/201 4</v>
          </cell>
          <cell r="C1897" t="str">
            <v>H</v>
          </cell>
          <cell r="D1897">
            <v>15.2</v>
          </cell>
        </row>
        <row r="1898">
          <cell r="A1898">
            <v>89129</v>
          </cell>
          <cell r="B1898" t="str">
            <v>PÁ CARREGADEIRA SOBRE RODAS, POTÊNCIA LÍQUIDA 128 HP, CAPACIDADE DA CA ÇAMBA 1,7 A 2,8 M3, PESO OPERACIONAL 11632 KG - JUROS. AF_06/2014</v>
          </cell>
          <cell r="C1898" t="str">
            <v>H</v>
          </cell>
          <cell r="D1898">
            <v>3.42</v>
          </cell>
        </row>
        <row r="1899">
          <cell r="A1899">
            <v>89130</v>
          </cell>
          <cell r="B1899" t="str">
            <v>PÁ CARREGADEIRA SOBRE RODAS, POTÊNCIA 197 HP, CAPACIDADE DA CAÇAMBA 2, 5 A 3,5 M3, PESO OPERACIONAL 18338 KG - DEPRECIAÇÃO. AF_06/2014</v>
          </cell>
          <cell r="C1899" t="str">
            <v>H</v>
          </cell>
          <cell r="D1899">
            <v>21.07</v>
          </cell>
        </row>
        <row r="1900">
          <cell r="A1900">
            <v>89131</v>
          </cell>
          <cell r="B1900" t="str">
            <v>PÁ CARREGADEIRA SOBRE RODAS, POTÊNCIA 197 HP, CAPACIDADE DA CAÇAMBA 2, 5 A 3,5 M3, PESO OPERACIONAL 18338 KG - JUROS. AF_06/2014</v>
          </cell>
          <cell r="C1900" t="str">
            <v>H</v>
          </cell>
          <cell r="D1900">
            <v>4.74</v>
          </cell>
        </row>
        <row r="1901">
          <cell r="A1901">
            <v>89168</v>
          </cell>
          <cell r="B1901" t="str">
            <v>(COMPOSIÇÃO REPRESENTATIVA) DO SERVIÇO DE ALVENARIA DE VEDAÇÃO DE BLOC OS VAZADOS DE CERÂMICA DE 9X19X19CM (ESPESSURA 9CM), PARA EDIFICAÇÃO H ABITACIONAL UNIFAMILIAR (CASA) E EDIFICAÇÃO PÚBLICA PADRÃO. AF_11/2014</v>
          </cell>
          <cell r="C1901" t="str">
            <v>M2</v>
          </cell>
          <cell r="D1901">
            <v>53.82</v>
          </cell>
        </row>
        <row r="1902">
          <cell r="A1902">
            <v>89169</v>
          </cell>
          <cell r="B1902" t="str">
            <v>(COMPOSIÇÃO REPRESENTATIVA) DO SERVIÇO DE ALVENARIA DE VEDAÇÃO DE BLOC OS VAZADOS DE CONCRETO DE 9X19X39CM (ESPESSURA 9CM), PARA EDIFICAÇÃO H ABITACIONAL UNIFAMILIAR (CASA) E EDIFICAÇÃO PÚBLICA PADRÃO. AF_11/2014</v>
          </cell>
          <cell r="C1902" t="str">
            <v>M2</v>
          </cell>
          <cell r="D1902">
            <v>42.21</v>
          </cell>
        </row>
        <row r="1903">
          <cell r="A1903">
            <v>89170</v>
          </cell>
          <cell r="B1903" t="str">
            <v>(COMPOSIÇÃO REPRESENTATIVA) DO SERVIÇO DE REVESTIMENTO CERÂMICO PARA P AREDES INTERNAS, MEIA PAREDE, OU PAREDE INTEIRA, PLACAS GRÊS OU SEMI-G RÊS DE 20X20 CM, PARA EDIFICAÇÕES HABITACIONAIS UNIFAMILIAR (CASAS) E EDIFICAÇÕES PÚBLICAS PADRÃO. AF_11/2014</v>
          </cell>
          <cell r="C1903" t="str">
            <v>M2</v>
          </cell>
          <cell r="D1903">
            <v>46.29</v>
          </cell>
        </row>
        <row r="1904">
          <cell r="A1904">
            <v>89171</v>
          </cell>
          <cell r="B1904" t="str">
            <v>(COMPOSIÇÃO REPRESENTATIVA) DO SERVIÇO DE REVESTIMENTO CERÂMICO PARA P ISO COM PLACAS TIPO GRÉS DE DIMENSÕES 35X35 CM, PARA EDIFICAÇÃO HABITA CIONAL UNIFAMILIAR (CASA) E EDIFICAÇÃO PÚBLICA PADRÃO. AF_11/2014</v>
          </cell>
          <cell r="C1904" t="str">
            <v>M2</v>
          </cell>
          <cell r="D1904">
            <v>24.99</v>
          </cell>
        </row>
        <row r="1905">
          <cell r="A1905">
            <v>89173</v>
          </cell>
          <cell r="B1905" t="str">
            <v>(COMPOSIÇÃO REPRESENTATIVA) DO SERVIÇO DE EMBOÇO/MASSA ÚNICA, APLICADO MANUALMENTE, TRAÇO 1:2:8, EM BETONEIRA DE 400L, PAREDES INTERNAS, COM EXECUÇÃO DE TALISCAS, EDIFICAÇÃO HABITACIONAL UNIFAMILIAR (CASAS) E E DIFICAÇÃO PÚBLICA PADRÃO. AF_12/2014</v>
          </cell>
          <cell r="C1905" t="str">
            <v>M2</v>
          </cell>
          <cell r="D1905">
            <v>22.03</v>
          </cell>
        </row>
        <row r="1906">
          <cell r="A1906">
            <v>89176</v>
          </cell>
          <cell r="B1906" t="str">
            <v>TRANSPORTE HORIZONTAL, SACOS 50 KG, CARRINHO PLATAFORMA, 30M. AF_06/20 14</v>
          </cell>
          <cell r="C1906" t="str">
            <v>T</v>
          </cell>
          <cell r="D1906">
            <v>6.35</v>
          </cell>
        </row>
        <row r="1907">
          <cell r="A1907">
            <v>89177</v>
          </cell>
          <cell r="B1907" t="str">
            <v>TRANSPORTE HORIZONTAL, SACOS 30 KG, CARRINHO PLATAFORMA, 30M. AF_06/20 14</v>
          </cell>
          <cell r="C1907" t="str">
            <v>T</v>
          </cell>
          <cell r="D1907">
            <v>8.89</v>
          </cell>
        </row>
        <row r="1908">
          <cell r="A1908">
            <v>89178</v>
          </cell>
          <cell r="B1908" t="str">
            <v>TRANSPORTE HORIZONTAL, SACOS 20 KG, CARRINHO PLATAFORMA, 30M. AF_06/20 14</v>
          </cell>
          <cell r="C1908" t="str">
            <v>T</v>
          </cell>
          <cell r="D1908">
            <v>10.16</v>
          </cell>
        </row>
        <row r="1909">
          <cell r="A1909">
            <v>89179</v>
          </cell>
          <cell r="B1909" t="str">
            <v>TRANSPORTE HORIZONTAL, SACOS 50 KG, CARRINHO PLATAFORMA, 50M. AF_06/20 14</v>
          </cell>
          <cell r="C1909" t="str">
            <v>T</v>
          </cell>
          <cell r="D1909">
            <v>10.16</v>
          </cell>
        </row>
        <row r="1910">
          <cell r="A1910">
            <v>89180</v>
          </cell>
          <cell r="B1910" t="str">
            <v>TRANSPORTE HORIZONTAL, SACOS 30 KG, CARRINHO PLATAFORMA, 50M. AF_06/20 14</v>
          </cell>
          <cell r="C1910" t="str">
            <v>T</v>
          </cell>
          <cell r="D1910">
            <v>11.43</v>
          </cell>
        </row>
        <row r="1911">
          <cell r="A1911">
            <v>89181</v>
          </cell>
          <cell r="B1911" t="str">
            <v>TRANSPORTE HORIZONTAL, SACOS 20 KG, CARRINHO PLATAFORMA, 50M. AF_06/20 14</v>
          </cell>
          <cell r="C1911" t="str">
            <v>T</v>
          </cell>
          <cell r="D1911">
            <v>13.98</v>
          </cell>
        </row>
        <row r="1912">
          <cell r="A1912">
            <v>89182</v>
          </cell>
          <cell r="B1912" t="str">
            <v>TRANSPORTE HORIZONTAL, SACOS 50 KG, CARRINHO PLATAFORMA, 75M. AF_06/20 14</v>
          </cell>
          <cell r="C1912" t="str">
            <v>T</v>
          </cell>
          <cell r="D1912">
            <v>13.98</v>
          </cell>
        </row>
        <row r="1913">
          <cell r="A1913">
            <v>89183</v>
          </cell>
          <cell r="B1913" t="str">
            <v>TRANSPORTE HORIZONTAL, SACOS 30 KG, CARRINHO PLATAFORMA, 75M. AF_06/20 14</v>
          </cell>
          <cell r="C1913" t="str">
            <v>T</v>
          </cell>
          <cell r="D1913">
            <v>15.25</v>
          </cell>
        </row>
        <row r="1914">
          <cell r="A1914">
            <v>89184</v>
          </cell>
          <cell r="B1914" t="str">
            <v>TRANSPORTE HORIZONTAL, SACOS 20 KG, CARRINHO PLATAFORMA, 75M. AF_06/20 14</v>
          </cell>
          <cell r="C1914" t="str">
            <v>T</v>
          </cell>
          <cell r="D1914">
            <v>17.79</v>
          </cell>
        </row>
        <row r="1915">
          <cell r="A1915">
            <v>89185</v>
          </cell>
          <cell r="B1915" t="str">
            <v>TRANSPORTE HORIZONTAL, SACOS 50 KG, CARRINHO PLATAFORMA, 100M. AF_06/2 014</v>
          </cell>
          <cell r="C1915" t="str">
            <v>T</v>
          </cell>
          <cell r="D1915">
            <v>17.79</v>
          </cell>
        </row>
        <row r="1916">
          <cell r="A1916">
            <v>89186</v>
          </cell>
          <cell r="B1916" t="str">
            <v>TRANSPORTE HORIZONTAL, SACOS 30 KG, CARRINHO PLATAFORMA, 100M. AF_06/2 014</v>
          </cell>
          <cell r="C1916" t="str">
            <v>T</v>
          </cell>
          <cell r="D1916">
            <v>19.059999999999999</v>
          </cell>
        </row>
        <row r="1917">
          <cell r="A1917">
            <v>89187</v>
          </cell>
          <cell r="B1917" t="str">
            <v>TRANSPORTE HORIZONTAL, SACOS 20 KG, CARRINHO PLATAFORMA, 100M. AF_06/2 014</v>
          </cell>
          <cell r="C1917" t="str">
            <v>T</v>
          </cell>
          <cell r="D1917">
            <v>21.6</v>
          </cell>
        </row>
        <row r="1918">
          <cell r="A1918">
            <v>89188</v>
          </cell>
          <cell r="B1918" t="str">
            <v>TRANSPORTE HORIZONTAL, LATA DE 18 L, CARRINHO PLATAFORMA, 30M. AF_06/2 014</v>
          </cell>
          <cell r="C1918" t="str">
            <v>18L</v>
          </cell>
          <cell r="D1918">
            <v>0.32</v>
          </cell>
        </row>
        <row r="1919">
          <cell r="A1919">
            <v>89189</v>
          </cell>
          <cell r="B1919" t="str">
            <v>TRANSPORTE HORIZONTAL, LATA DE 18 L, CARRINHO PLATAFORMA, 50M. AF_06/2 014</v>
          </cell>
          <cell r="C1919" t="str">
            <v>18L</v>
          </cell>
          <cell r="D1919">
            <v>0.41</v>
          </cell>
        </row>
        <row r="1920">
          <cell r="A1920">
            <v>89190</v>
          </cell>
          <cell r="B1920" t="str">
            <v>TRANSPORTE HORIZONTAL, LATA DE 18 L, CARRINHO PLATAFORMA, 75M. AF_06/2 014</v>
          </cell>
          <cell r="C1920" t="str">
            <v>18L</v>
          </cell>
          <cell r="D1920">
            <v>0.54</v>
          </cell>
        </row>
        <row r="1921">
          <cell r="A1921">
            <v>89191</v>
          </cell>
          <cell r="B1921" t="str">
            <v>TRANSPORTE HORIZONTAL, LATA DE 18 L, CARRINHO PLATAFORMA, 100M. AF_06/ 2014</v>
          </cell>
          <cell r="C1921" t="str">
            <v>18L</v>
          </cell>
          <cell r="D1921">
            <v>0.66</v>
          </cell>
        </row>
        <row r="1922">
          <cell r="A1922">
            <v>89192</v>
          </cell>
          <cell r="B1922" t="str">
            <v>TRANSPORTE HORIZONTAL, SACOS 50 KG, MANUAL, 30M. AF_06/2014</v>
          </cell>
          <cell r="C1922" t="str">
            <v>T</v>
          </cell>
          <cell r="D1922">
            <v>19.059999999999999</v>
          </cell>
        </row>
        <row r="1923">
          <cell r="A1923">
            <v>89193</v>
          </cell>
          <cell r="B1923" t="str">
            <v>TRANSPORTE HORIZONTAL, SACOS 30 KG, MANUAL, 30M. AF_06/2014</v>
          </cell>
          <cell r="C1923" t="str">
            <v>T</v>
          </cell>
          <cell r="D1923">
            <v>31.77</v>
          </cell>
        </row>
        <row r="1924">
          <cell r="A1924">
            <v>89194</v>
          </cell>
          <cell r="B1924" t="str">
            <v>TRANSPORTE HORIZONTAL, SACOS 20 KG, MANUAL, 30M. AF_06/2014</v>
          </cell>
          <cell r="C1924" t="str">
            <v>T</v>
          </cell>
          <cell r="D1924">
            <v>47.02</v>
          </cell>
        </row>
        <row r="1925">
          <cell r="A1925">
            <v>89195</v>
          </cell>
          <cell r="B1925" t="str">
            <v>TRANSPORTE VERTICAL, SACOS 50 KG, MANUAL, 1 PAVIMENTO. AF_06/2014</v>
          </cell>
          <cell r="C1925" t="str">
            <v>T</v>
          </cell>
          <cell r="D1925">
            <v>7.62</v>
          </cell>
        </row>
        <row r="1926">
          <cell r="A1926">
            <v>89196</v>
          </cell>
          <cell r="B1926" t="str">
            <v>TRANSPORTE VERTICAL, SACOS 30 KG, MANUAL, 1 PAVIMENTO. AF_06/2014</v>
          </cell>
          <cell r="C1926" t="str">
            <v>T</v>
          </cell>
          <cell r="D1926">
            <v>12.7</v>
          </cell>
        </row>
        <row r="1927">
          <cell r="A1927">
            <v>89197</v>
          </cell>
          <cell r="B1927" t="str">
            <v>TRANSPORTE VERTICAL, SACOS 20 KG, MANUAL, 1 PAVIMENTO. AF_06/2014</v>
          </cell>
          <cell r="C1927" t="str">
            <v>T</v>
          </cell>
          <cell r="D1927">
            <v>19.059999999999999</v>
          </cell>
        </row>
        <row r="1928">
          <cell r="A1928">
            <v>89198</v>
          </cell>
          <cell r="B1928" t="str">
            <v>ESTACA PRÉ-MOLDADA DE CONCRETO, SEÇÃO QUADRADA, CAPACIDADE DE 25 TONEL ADAS, COMPRIMENTO TOTAL CRAVADO ATÉ 5M, BATE-ESTACAS POR GRAVIDADE SOB RE ROLOS. AF_03/2016</v>
          </cell>
          <cell r="C1928" t="str">
            <v>M</v>
          </cell>
          <cell r="D1928">
            <v>58.76</v>
          </cell>
        </row>
        <row r="1929">
          <cell r="A1929">
            <v>89199</v>
          </cell>
          <cell r="B1929" t="str">
            <v>ESTACA PRÉ-MOLDADA DE CONCRETO, SEÇÃO QUADRADA, CAPACIDADE DE 50 TONEL ADAS, COMPRIMENTO TOTAL CRAVADO ATÉ 5M, BATE-ESTACAS POR GRAVIDADE SOB RE ROLOS. AF_03/2016</v>
          </cell>
          <cell r="C1929" t="str">
            <v>M</v>
          </cell>
          <cell r="D1929">
            <v>77</v>
          </cell>
        </row>
        <row r="1930">
          <cell r="A1930">
            <v>89200</v>
          </cell>
          <cell r="B1930" t="str">
            <v>ESTACA PRÉ-MOLDADA DE CONCRETO CENTRIFUGADO, SEÇÃO CIRCULAR, CAPACIDAD E DE 100 TONELADAS, COMPRIMENTO TOTAL CRAVADO ATÉ 5M, BATE-ESTACAS POR GRAVIDADE SOBRE ROLOS. AF_03/2016</v>
          </cell>
          <cell r="C1930" t="str">
            <v>M</v>
          </cell>
          <cell r="D1930">
            <v>179.03</v>
          </cell>
        </row>
        <row r="1931">
          <cell r="A1931">
            <v>89201</v>
          </cell>
          <cell r="B1931" t="str">
            <v>ESTACA PRÉ-MOLDADA DE CONCRETO, SEÇÃO QUADRADA, CAPACIDADE DE 25 TONEL ADAS, COMPRIMENTO TOTAL CRAVADO ACIMA DE 5M ATÉ 12M, BATE-ESTACAS POR GRAVIDADE SOBRE ROLOS. AF_03/2016</v>
          </cell>
          <cell r="C1931" t="str">
            <v>M</v>
          </cell>
          <cell r="D1931">
            <v>45.48</v>
          </cell>
        </row>
        <row r="1932">
          <cell r="A1932">
            <v>89202</v>
          </cell>
          <cell r="B1932" t="str">
            <v>ESTACA PRÉ-MOLDADA DE CONCRETO, SEÇÃO QUADRADA, CAPACIDADE DE 50 TONEL ADAS, COMPRIMENTO TOTAL CRAVADO ACIMA DE 5M ATÉ 12M, BATE-ESTACAS POR GRAVIDADE SOBRE ROLOS. AF_03/2016</v>
          </cell>
          <cell r="C1932" t="str">
            <v>M</v>
          </cell>
          <cell r="D1932">
            <v>58.67</v>
          </cell>
        </row>
        <row r="1933">
          <cell r="A1933">
            <v>89203</v>
          </cell>
          <cell r="B1933" t="str">
            <v>ESTACA PRÉ-MOLDADA DE CONCRETO CENTRIFUGADO, SEÇÃO CIRCULAR, CAPACIDAD E DE 100 TONELADAS, COMPRIMENTO TOTAL CRAVADO ACIMA DE 5M ATÉ 12M, BAT E-ESTACAS POR GRAVIDADE SOBRE ROLOS. AF_03/2016</v>
          </cell>
          <cell r="C1933" t="str">
            <v>M</v>
          </cell>
          <cell r="D1933">
            <v>135.69999999999999</v>
          </cell>
        </row>
        <row r="1934">
          <cell r="A1934">
            <v>89204</v>
          </cell>
          <cell r="B1934" t="str">
            <v>ESTACA PRÉ-MOLDADA DE CONCRETO, SEÇÃO QUADRADA, CAPACIDADE DE 25 TONEL ADAS COMPRIMENTO TOTAL CRAVADO ACIMA DE 12M, BATE-ESTACAS POR GRAVIDAD E SOBRE ROLOS. AF_03/2016</v>
          </cell>
          <cell r="C1934" t="str">
            <v>M</v>
          </cell>
          <cell r="D1934">
            <v>40.880000000000003</v>
          </cell>
        </row>
        <row r="1935">
          <cell r="A1935">
            <v>89205</v>
          </cell>
          <cell r="B1935" t="str">
            <v>ESTACA PRÉ-MOLDADA DE CONCRETO, SEÇÃO QUADRADA, CAPACIDADE DE 50 TONEL ADAS, COMPRIMENTO TOTAL CRAVADO ACIMA DE 12M, BATE-ESTACAS POR GRAVIDA DE SOBRE ROLOS. AF_03/2016</v>
          </cell>
          <cell r="C1935" t="str">
            <v>M</v>
          </cell>
          <cell r="D1935">
            <v>53.28</v>
          </cell>
        </row>
        <row r="1936">
          <cell r="A1936">
            <v>89206</v>
          </cell>
          <cell r="B1936" t="str">
            <v>ESTACA PRÉ-MOLDADA DE CONCRETO CENTRIFUGADO, SEÇÃO CIRCULAR, CAPACIDAD E DE 100 TONELADAS, COMPRIMENTO TOTAL CRAVADO ACIMA DE 12M, BATE-ESTAC AS POR GRAVIDADE SOBRE ROLOS. AF_03/2016</v>
          </cell>
          <cell r="C1936" t="str">
            <v>M</v>
          </cell>
          <cell r="D1936">
            <v>125.59</v>
          </cell>
        </row>
        <row r="1937">
          <cell r="A1937">
            <v>89210</v>
          </cell>
          <cell r="B1937" t="str">
            <v>ROLO COMPACTADOR VIBRATÓRIO DE UM CILINDRO AÇO LISO, POTÊNCIA 80 HP, P ESO OPERACIONAL MÁXIMO 8,1 T, IMPACTO DINÂMICO 16,15 / 9,5 T, LARGURA DE TRABALHO 1,68 M - DEPRECIAÇÃO. AF_06/2014</v>
          </cell>
          <cell r="C1937" t="str">
            <v>H</v>
          </cell>
          <cell r="D1937">
            <v>14.07</v>
          </cell>
        </row>
        <row r="1938">
          <cell r="A1938">
            <v>89211</v>
          </cell>
          <cell r="B1938" t="str">
            <v>ROLO COMPACTADOR VIBRATÓRIO DE UM CILINDRO AÇO LISO, POTÊNCIA 80 HP, P ESO OPERACIONAL MÁXIMO 8,1 T, IMPACTO DINÂMICO 16,15 / 9,5 T, LARGURA DE TRABALHO 1,68 M - JUROS. AF_06/2014</v>
          </cell>
          <cell r="C1938" t="str">
            <v>H</v>
          </cell>
          <cell r="D1938">
            <v>3.28</v>
          </cell>
        </row>
        <row r="1939">
          <cell r="A1939">
            <v>89212</v>
          </cell>
          <cell r="B1939" t="str">
            <v>BATE-ESTACAS POR GRAVIDADE, POTÊNCIA DE 160 HP, PESO DO MARTELO ATÉ 3 TONELADAS - DEPRECIAÇÃO. AF_11/2014</v>
          </cell>
          <cell r="C1939" t="str">
            <v>H</v>
          </cell>
          <cell r="D1939">
            <v>10.67</v>
          </cell>
        </row>
        <row r="1940">
          <cell r="A1940">
            <v>89213</v>
          </cell>
          <cell r="B1940" t="str">
            <v>BATE-ESTACAS POR GRAVIDADE, POTÊNCIA DE 160 HP, PESO DO MARTELO ATÉ 3 TONELADAS - JUROS. AF_11/2014</v>
          </cell>
          <cell r="C1940" t="str">
            <v>H</v>
          </cell>
          <cell r="D1940">
            <v>4.1399999999999997</v>
          </cell>
        </row>
        <row r="1941">
          <cell r="A1941">
            <v>89214</v>
          </cell>
          <cell r="B1941" t="str">
            <v>BATE-ESTACAS POR GRAVIDADE, POTÊNCIA DE 160 HP, PESO DO MARTELO ATÉ 3 TONELADAS - MANUTENÇÃO. AF_11/2014</v>
          </cell>
          <cell r="C1941" t="str">
            <v>H</v>
          </cell>
          <cell r="D1941">
            <v>12.55</v>
          </cell>
        </row>
        <row r="1942">
          <cell r="A1942">
            <v>89215</v>
          </cell>
          <cell r="B1942" t="str">
            <v>BATE-ESTACAS POR GRAVIDADE, POTÊNCIA DE 160 HP, PESO DO MARTELO ATÉ 3 TONELADAS - MATERIAIS NA OPERAÇÃO. AF_11/2014</v>
          </cell>
          <cell r="C1942" t="str">
            <v>H</v>
          </cell>
          <cell r="D1942">
            <v>87.18</v>
          </cell>
        </row>
        <row r="1943">
          <cell r="A1943">
            <v>89218</v>
          </cell>
          <cell r="B1943" t="str">
            <v>BATE-ESTACAS POR GRAVIDADE, POTÊNCIA DE 160 HP, PESO DO MARTELO ATÉ 3 TONELADAS - CHI DIURNO. AF_11/2014</v>
          </cell>
          <cell r="C1943" t="str">
            <v>CHI</v>
          </cell>
          <cell r="D1943">
            <v>36.94</v>
          </cell>
        </row>
        <row r="1944">
          <cell r="A1944">
            <v>89219</v>
          </cell>
          <cell r="B1944" t="str">
            <v>ROLO COMPACTADOR VIBRATORIO DE UM CILINDRO LISO DE ACO, POTENCIA 80 HP , PESO OPERACIONAL MAXIMO 8,5 T, LARGURA TRABALHO 1,676 M - DEPRECIAÇÃ O. AF_06/2014</v>
          </cell>
          <cell r="C1944" t="str">
            <v>H</v>
          </cell>
          <cell r="D1944">
            <v>14.69</v>
          </cell>
        </row>
        <row r="1945">
          <cell r="A1945">
            <v>89220</v>
          </cell>
          <cell r="B1945" t="str">
            <v>ROLO COMPACTADOR VIBRATORIO DE UM CILINDRO LISO DE ACO, POTENCIA 80 HP , PESO OPERACIONAL MAXIMO 8,5 T, LARGURA TRABALHO 1,676 M - JUROS. AF_ 06/2014</v>
          </cell>
          <cell r="C1945" t="str">
            <v>H</v>
          </cell>
          <cell r="D1945">
            <v>3.42</v>
          </cell>
        </row>
        <row r="1946">
          <cell r="A1946">
            <v>89221</v>
          </cell>
          <cell r="B1946" t="str">
            <v>BETONEIRA CAPACIDADE NOMINAL DE 600 L, CAPACIDADE DE MISTURA 360 L, MO TOR ELÉTRICO TRIFÁSICO POTÊNCIA DE 4 CV, SEM CARREGADOR - DEPRECIAÇÃO. AF_11/2014</v>
          </cell>
          <cell r="C1946" t="str">
            <v>H</v>
          </cell>
          <cell r="D1946">
            <v>0.92</v>
          </cell>
        </row>
        <row r="1947">
          <cell r="A1947">
            <v>89222</v>
          </cell>
          <cell r="B1947" t="str">
            <v>BETONEIRA CAPACIDADE NOMINAL DE 600 L, CAPACIDADE DE MISTURA 360 L, MO TOR ELÉTRICO TRIFÁSICO POTÊNCIA DE 4 CV, SEM CARREGADOR - JUROS. AF_11 /2014</v>
          </cell>
          <cell r="C1947" t="str">
            <v>H</v>
          </cell>
          <cell r="D1947">
            <v>0.21</v>
          </cell>
        </row>
        <row r="1948">
          <cell r="A1948">
            <v>89223</v>
          </cell>
          <cell r="B1948" t="str">
            <v>BETONEIRA CAPACIDADE NOMINAL DE 600 L, CAPACIDADE DE MISTURA 360 L, MO TOR ELÉTRICO TRIFÁSICO POTÊNCIA DE 4 CV, SEM CARREGADOR - MANUTENÇÃO. AF_11/2014</v>
          </cell>
          <cell r="C1948" t="str">
            <v>H</v>
          </cell>
          <cell r="D1948">
            <v>0.76</v>
          </cell>
        </row>
        <row r="1949">
          <cell r="A1949">
            <v>89224</v>
          </cell>
          <cell r="B1949" t="str">
            <v>BETONEIRA CAPACIDADE NOMINAL DE 600 L, CAPACIDADE DE MISTURA 360 L, MO TOR ELÉTRICO TRIFÁSICO POTÊNCIA DE 4 CV, SEM CARREGADOR - MATERIAIS NA OPERAÇÃO. AF_11/2014</v>
          </cell>
          <cell r="C1949" t="str">
            <v>H</v>
          </cell>
          <cell r="D1949">
            <v>0.93</v>
          </cell>
        </row>
        <row r="1950">
          <cell r="A1950">
            <v>89225</v>
          </cell>
          <cell r="B1950" t="str">
            <v>BETONEIRA CAPACIDADE NOMINAL DE 600 L, CAPACIDADE DE MISTURA 360 L, MO TOR ELÉTRICO TRIFÁSICO POTÊNCIA DE 4 CV, SEM CARREGADOR - CHP DIURNO. AF_11/2014</v>
          </cell>
          <cell r="C1950" t="str">
            <v>CHP</v>
          </cell>
          <cell r="D1950">
            <v>2.83</v>
          </cell>
        </row>
        <row r="1951">
          <cell r="A1951">
            <v>89226</v>
          </cell>
          <cell r="B1951" t="str">
            <v>BETONEIRA CAPACIDADE NOMINAL DE 600 L, CAPACIDADE DE MISTURA 360 L, MO TOR ELÉTRICO TRIFÁSICO POTÊNCIA DE 4 CV, SEM CARREGADOR - CHI DIURNO. AF_11/2014</v>
          </cell>
          <cell r="C1951" t="str">
            <v>CHI</v>
          </cell>
          <cell r="D1951">
            <v>1.1299999999999999</v>
          </cell>
        </row>
        <row r="1952">
          <cell r="A1952">
            <v>89227</v>
          </cell>
          <cell r="B1952" t="str">
            <v>ROLO COMPACTADOR VIBRATORIO DE UM CILINDRO LISO DE ACO, POTENCIA 80 HP , PESO OPERACIONAL MAXIMO 8,5 T, LARGURA TRABALHO 1,676 M - CHI DIURNO . AF_06/2014</v>
          </cell>
          <cell r="C1952" t="str">
            <v>CHI</v>
          </cell>
          <cell r="D1952">
            <v>31.11</v>
          </cell>
        </row>
        <row r="1953">
          <cell r="A1953">
            <v>89228</v>
          </cell>
          <cell r="B1953" t="str">
            <v>MOTONIVELADORA POTÊNCIA BÁSICA LÍQUIDA (PRIMEIRA MARCHA) 125 HP, PESO BRUTO 13032 KG, LARGURA DA LÂMINA DE 3,7 M - DEPRECIAÇÃO. AF_06/2014</v>
          </cell>
          <cell r="C1953" t="str">
            <v>H</v>
          </cell>
          <cell r="D1953">
            <v>23.91</v>
          </cell>
        </row>
        <row r="1954">
          <cell r="A1954">
            <v>89229</v>
          </cell>
          <cell r="B1954" t="str">
            <v>MOTONIVELADORA POTÊNCIA BÁSICA LÍQUIDA (PRIMEIRA MARCHA) 125 HP, PESO BRUTO 13032 KG, LARGURA DA LÂMINA DE 3,7 M - JUROS. AF_06/2014</v>
          </cell>
          <cell r="C1954" t="str">
            <v>H</v>
          </cell>
          <cell r="D1954">
            <v>7.61</v>
          </cell>
        </row>
        <row r="1955">
          <cell r="A1955">
            <v>89230</v>
          </cell>
          <cell r="B1955" t="str">
            <v>FRESADORA DE ASFALTO A FRIO SOBRE RODAS, LARGURA FRESAGEM DE 1,0 M, PO TÊNCIA 208 HP - DEPRECIAÇÃO. AF_11/2014</v>
          </cell>
          <cell r="C1955" t="str">
            <v>H</v>
          </cell>
          <cell r="D1955">
            <v>67.349999999999994</v>
          </cell>
        </row>
        <row r="1956">
          <cell r="A1956">
            <v>89231</v>
          </cell>
          <cell r="B1956" t="str">
            <v>FRESADORA DE ASFALTO A FRIO SOBRE RODAS, LARGURA FRESAGEM DE 1,0 M, PO TÊNCIA 208 HP - JUROS. AF_11/2014</v>
          </cell>
          <cell r="C1956" t="str">
            <v>H</v>
          </cell>
          <cell r="D1956">
            <v>15.15</v>
          </cell>
        </row>
        <row r="1957">
          <cell r="A1957">
            <v>89232</v>
          </cell>
          <cell r="B1957" t="str">
            <v>FRESADORA DE ASFALTO A FRIO SOBRE RODAS, LARGURA FRESAGEM DE 1,0 M, PO TÊNCIA 208 HP - MANUTENÇÃO. AF_11/2014</v>
          </cell>
          <cell r="C1957" t="str">
            <v>H</v>
          </cell>
          <cell r="D1957">
            <v>105.23</v>
          </cell>
        </row>
        <row r="1958">
          <cell r="A1958">
            <v>89233</v>
          </cell>
          <cell r="B1958" t="str">
            <v>FRESADORA DE ASFALTO A FRIO SOBRE RODAS, LARGURA FRESAGEM DE 1,0 M, PO TÊNCIA 208 HP - MATERIAIS NA OPERAÇÃO. AF_11/2014</v>
          </cell>
          <cell r="C1958" t="str">
            <v>H</v>
          </cell>
          <cell r="D1958">
            <v>103.01</v>
          </cell>
        </row>
        <row r="1959">
          <cell r="A1959">
            <v>89234</v>
          </cell>
          <cell r="B1959" t="str">
            <v>FRESADORA DE ASFALTO A FRIO SOBRE RODAS, LARGURA FRESAGEM DE 1,0 M, PO TÊNCIA 208 HP - CHP DIURNO. AF_11/2014</v>
          </cell>
          <cell r="C1959" t="str">
            <v>CHP</v>
          </cell>
          <cell r="D1959">
            <v>305.07</v>
          </cell>
        </row>
        <row r="1960">
          <cell r="A1960">
            <v>89235</v>
          </cell>
          <cell r="B1960" t="str">
            <v>FRESADORA DE ASFALTO A FRIO SOBRE RODAS, LARGURA FRESAGEM DE 1,0 M, PO TÊNCIA 208 HP - CHI DIURNO. AF_11/2014</v>
          </cell>
          <cell r="C1960" t="str">
            <v>CHI</v>
          </cell>
          <cell r="D1960">
            <v>96.81</v>
          </cell>
        </row>
        <row r="1961">
          <cell r="A1961">
            <v>89236</v>
          </cell>
          <cell r="B1961" t="str">
            <v>FRESADORA DE ASFALTO A FRIO SOBRE RODAS, LARGURA FRESAGEM DE 2,0 M, PO TÊNCIA 550 HP - DEPRECIAÇÃO. AF_11/2014</v>
          </cell>
          <cell r="C1961" t="str">
            <v>H</v>
          </cell>
          <cell r="D1961">
            <v>157.33000000000001</v>
          </cell>
        </row>
        <row r="1962">
          <cell r="A1962">
            <v>89237</v>
          </cell>
          <cell r="B1962" t="str">
            <v>FRESADORA DE ASFALTO A FRIO SOBRE RODAS, LARGURA FRESAGEM DE 2,0 M, PO TÊNCIA 550 HP - JUROS. AF_11/2014</v>
          </cell>
          <cell r="C1962" t="str">
            <v>H</v>
          </cell>
          <cell r="D1962">
            <v>35.39</v>
          </cell>
        </row>
        <row r="1963">
          <cell r="A1963">
            <v>89238</v>
          </cell>
          <cell r="B1963" t="str">
            <v>FRESADORA DE ASFALTO A FRIO SOBRE RODAS, LARGURA FRESAGEM DE 2,0 M, PO TÊNCIA 550 HP - MANUTENÇÃO. AF_11/2014</v>
          </cell>
          <cell r="C1963" t="str">
            <v>H</v>
          </cell>
          <cell r="D1963">
            <v>245.82</v>
          </cell>
        </row>
        <row r="1964">
          <cell r="A1964">
            <v>89239</v>
          </cell>
          <cell r="B1964" t="str">
            <v>FRESADORA DE ASFALTO A FRIO SOBRE RODAS, LARGURA FRESAGEM DE 2,0 M, PO TÊNCIA 550 HP - MATERIAIS NA OPERAÇÃO. AF_11/2014</v>
          </cell>
          <cell r="C1964" t="str">
            <v>H</v>
          </cell>
          <cell r="D1964">
            <v>272.43</v>
          </cell>
        </row>
        <row r="1965">
          <cell r="A1965">
            <v>89240</v>
          </cell>
          <cell r="B1965" t="str">
            <v>VIBROACABADORA DE ASFALTO SOBRE ESTEIRAS, LARGURA DE PAVIMENTAÇÃO 1,90 M A 5,30 M, POTÊNCIA 105 HP CAPACIDADE 450 T/H - DEPRECIAÇÃO. AF_11/2 014</v>
          </cell>
          <cell r="C1965" t="str">
            <v>H</v>
          </cell>
          <cell r="D1965">
            <v>45.27</v>
          </cell>
        </row>
        <row r="1966">
          <cell r="A1966">
            <v>89241</v>
          </cell>
          <cell r="B1966" t="str">
            <v>VIBROACABADORA DE ASFALTO SOBRE ESTEIRAS, LARGURA DE PAVIMENTAÇÃO 1,90 M A 5,30 M, POTÊNCIA 105 HP CAPACIDADE 450 T/H - JUROS. AF_11/2014</v>
          </cell>
          <cell r="C1966" t="str">
            <v>H</v>
          </cell>
          <cell r="D1966">
            <v>13.56</v>
          </cell>
        </row>
        <row r="1967">
          <cell r="A1967">
            <v>89242</v>
          </cell>
          <cell r="B1967" t="str">
            <v>FRESADORA DE ASFALTO A FRIO SOBRE RODAS, LARGURA FRESAGEM DE 2,0 M, PO TÊNCIA 550 HP - CHP DIURNO. AF_11/2014</v>
          </cell>
          <cell r="C1967" t="str">
            <v>CHP</v>
          </cell>
          <cell r="D1967">
            <v>725.31</v>
          </cell>
        </row>
        <row r="1968">
          <cell r="A1968">
            <v>89243</v>
          </cell>
          <cell r="B1968" t="str">
            <v>FRESADORA DE ASFALTO A FRIO SOBRE RODAS, LARGURA FRESAGEM DE 2,0 M, PO TÊNCIA 550 HP - CHI DIURNO. AF_11/2014</v>
          </cell>
          <cell r="C1968" t="str">
            <v>CHI</v>
          </cell>
          <cell r="D1968">
            <v>207.04</v>
          </cell>
        </row>
        <row r="1969">
          <cell r="A1969">
            <v>89246</v>
          </cell>
          <cell r="B1969" t="str">
            <v>RECICLADORA DE ASFALTO A FRIO SOBRE RODAS, LARGURA FRESAGEM DE 2,0 M, POTÊNCIA 422 HP - DEPRECIAÇÃO. AF_11/2014</v>
          </cell>
          <cell r="C1969" t="str">
            <v>H</v>
          </cell>
          <cell r="D1969">
            <v>136.71</v>
          </cell>
        </row>
        <row r="1970">
          <cell r="A1970">
            <v>89247</v>
          </cell>
          <cell r="B1970" t="str">
            <v>RECICLADORA DE ASFALTO A FRIO SOBRE RODAS, LARGURA FRESAGEM DE 2,0 M, POTÊNCIA 422 HP - JUROS. AF_11/2014</v>
          </cell>
          <cell r="C1970" t="str">
            <v>H</v>
          </cell>
          <cell r="D1970">
            <v>30.75</v>
          </cell>
        </row>
        <row r="1971">
          <cell r="A1971">
            <v>89248</v>
          </cell>
          <cell r="B1971" t="str">
            <v>RECICLADORA DE ASFALTO A FRIO SOBRE RODAS, LARGURA FRESAGEM DE 2,0 M, POTÊNCIA 422 HP - MANUTENÇÃO. AF_11/2014</v>
          </cell>
          <cell r="C1971" t="str">
            <v>H</v>
          </cell>
          <cell r="D1971">
            <v>213.6</v>
          </cell>
        </row>
        <row r="1972">
          <cell r="A1972">
            <v>89249</v>
          </cell>
          <cell r="B1972" t="str">
            <v>RECICLADORA DE ASFALTO A FRIO SOBRE RODAS, LARGURA FRESAGEM DE 2,0 M, POTÊNCIA 422 HP - MATERIAIS NA OPERAÇÃO. AF_11/2014</v>
          </cell>
          <cell r="C1972" t="str">
            <v>H</v>
          </cell>
          <cell r="D1972">
            <v>208.96</v>
          </cell>
        </row>
        <row r="1973">
          <cell r="A1973">
            <v>89250</v>
          </cell>
          <cell r="B1973" t="str">
            <v>RECICLADORA DE ASFALTO A FRIO SOBRE RODAS, LARGURA FRESAGEM DE 2,0 M, POTÊNCIA 422 HP - CHP DIURNO. AF_11/2014</v>
          </cell>
          <cell r="C1973" t="str">
            <v>CHP</v>
          </cell>
          <cell r="D1973">
            <v>604.35</v>
          </cell>
        </row>
        <row r="1974">
          <cell r="A1974">
            <v>89251</v>
          </cell>
          <cell r="B1974" t="str">
            <v>RECICLADORA DE ASFALTO A FRIO SOBRE RODAS, LARGURA FRESAGEM DE 2,0 M, POTÊNCIA 422 HP - CHI DIURNO. AF_11/2014</v>
          </cell>
          <cell r="C1974" t="str">
            <v>CHI</v>
          </cell>
          <cell r="D1974">
            <v>181.78</v>
          </cell>
        </row>
        <row r="1975">
          <cell r="A1975">
            <v>89253</v>
          </cell>
          <cell r="B1975" t="str">
            <v>VIBROACABADORA DE ASFALTO SOBRE ESTEIRAS, LARGURA DE PAVIMENTAÇÃO 2,13 M A 4,55 M, POTÊNCIA 100 HP, CAPACIDADE 400 T/H - DEPRECIAÇÃO. AF_11/ 2014</v>
          </cell>
          <cell r="C1975" t="str">
            <v>H</v>
          </cell>
          <cell r="D1975">
            <v>37.1</v>
          </cell>
        </row>
        <row r="1976">
          <cell r="A1976">
            <v>89254</v>
          </cell>
          <cell r="B1976" t="str">
            <v>VIBROACABADORA DE ASFALTO SOBRE ESTEIRAS, LARGURA DE PAVIMENTAÇÃO 2,13 M A 4,55 M, POTÊNCIA 100 HP, CAPACIDADE 400 T/H - JUROS. AF_11/2014</v>
          </cell>
          <cell r="C1976" t="str">
            <v>H</v>
          </cell>
          <cell r="D1976">
            <v>11.11</v>
          </cell>
        </row>
        <row r="1977">
          <cell r="A1977">
            <v>89255</v>
          </cell>
          <cell r="B1977" t="str">
            <v>VIBROACABADORA DE ASFALTO SOBRE ESTEIRAS, LARGURA DE PAVIMENTAÇÃO 2,13 M A 4,55 M, POTÊNCIA 100 HP, CAPACIDADE 400 T/H - MANUTENÇÃO. AF_11/2 014</v>
          </cell>
          <cell r="C1977" t="str">
            <v>H</v>
          </cell>
          <cell r="D1977">
            <v>46.19</v>
          </cell>
        </row>
        <row r="1978">
          <cell r="A1978">
            <v>89256</v>
          </cell>
          <cell r="B1978" t="str">
            <v>VIBROACABADORA DE ASFALTO SOBRE ESTEIRAS, LARGURA DE PAVIMENTAÇÃO 2,13 M A 4,55 M, POTÊNCIA 100 HP, CAPACIDADE 400 T/H - MATERIAIS NA OPERAÇ ÃO. AF_11/2014</v>
          </cell>
          <cell r="C1978" t="str">
            <v>H</v>
          </cell>
          <cell r="D1978">
            <v>49.53</v>
          </cell>
        </row>
        <row r="1979">
          <cell r="A1979">
            <v>89257</v>
          </cell>
          <cell r="B1979" t="str">
            <v>VIBROACABADORA DE ASFALTO SOBRE ESTEIRAS, LARGURA DE PAVIMENTAÇÃO 2,13 M A 4,55 M, POTÊNCIA 100 HP CAPACIDADE 400 T/H - CHP DIURNO. AF_11/20 14</v>
          </cell>
          <cell r="C1979" t="str">
            <v>CHP</v>
          </cell>
          <cell r="D1979">
            <v>158.25</v>
          </cell>
        </row>
        <row r="1980">
          <cell r="A1980">
            <v>89258</v>
          </cell>
          <cell r="B1980" t="str">
            <v>VIBROACABADORA DE ASFALTO SOBRE ESTEIRAS, LARGURA DE PAVIMENTAÇÃO 2,13 M A 4,55 M, POTÊNCIA 100 HP, CAPACIDADE 400 T/H - CHI DIURNO. AF_11/2 014</v>
          </cell>
          <cell r="C1980" t="str">
            <v>CHI</v>
          </cell>
          <cell r="D1980">
            <v>62.52</v>
          </cell>
        </row>
        <row r="1981">
          <cell r="A1981">
            <v>89259</v>
          </cell>
          <cell r="B1981" t="str">
            <v>GUINDAUTO HIDRÁULICO, CAPACIDADE MÁXIMA DE CARGA 6200 KG, MOMENTO MÁXI MO DE CARGA 11,7 TM, ALCANCE MÁXIMO HORIZONTAL 9,70 M, INCLUSIVE CAMIN HÃO TOCO PBT 16.000 KG, POTÊNCIA DE 189 CV - DEPRECIAÇÃO. AF_06/2014</v>
          </cell>
          <cell r="C1981" t="str">
            <v>H</v>
          </cell>
          <cell r="D1981">
            <v>11.12</v>
          </cell>
        </row>
        <row r="1982">
          <cell r="A1982">
            <v>89260</v>
          </cell>
          <cell r="B1982" t="str">
            <v>GUINDAUTO HIDRÁULICO, CAPACIDADE MÁXIMA DE CARGA 6200 KG, MOMENTO MÁXI MO DE CARGA 11,7 TM, ALCANCE MÁXIMO HORIZONTAL 9,70 M, INCLUSIVE CAMIN HÃO TOCO PBT 16.000 KG, POTÊNCIA DE 189 CV - JUROS. AF_06/2014</v>
          </cell>
          <cell r="C1982" t="str">
            <v>H</v>
          </cell>
          <cell r="D1982">
            <v>2.84</v>
          </cell>
        </row>
        <row r="1983">
          <cell r="A1983">
            <v>89262</v>
          </cell>
          <cell r="B1983" t="str">
            <v>GUINDAUTO HIDRÁULICO, CAPACIDADE MÁXIMA DE CARGA 6200 KG, MOMENTO MÁXI MO DE CARGA 11,7 TM, ALCANCE MÁXIMO HORIZONTAL 9,70 M, INCLUSIVE CAMIN HÃO TOCO PBT 16.000 KG, POTÊNCIA DE 189 CV - MANUTENÇÃO. AF_06/2014</v>
          </cell>
          <cell r="C1983" t="str">
            <v>H</v>
          </cell>
          <cell r="D1983">
            <v>13.9</v>
          </cell>
        </row>
        <row r="1984">
          <cell r="A1984">
            <v>89263</v>
          </cell>
          <cell r="B1984" t="str">
            <v>DEMOLICAO DE ESTRUTURA METALICA SEM REMOCAO</v>
          </cell>
          <cell r="C1984" t="str">
            <v>M2</v>
          </cell>
          <cell r="D1984">
            <v>23.73</v>
          </cell>
        </row>
        <row r="1985">
          <cell r="A1985">
            <v>89264</v>
          </cell>
          <cell r="B1985" t="str">
            <v>CAMINHÃO TOCO, PBT 16.000 KG, CARGA ÚTIL MÁX. 10.685 KG, DIST. ENTRE E IXOS 4,8 M, POTÊNCIA 189 CV, INCLUSIVE CARROCERIA FIXA ABERTA DE MADEI RA P/ TRANSPORTE GERAL DE CARGA SECA, DIMEN. APROX. 2,5 X 7,00 X 0,50 M - DEPRECIAÇÃO. AF_06/2014</v>
          </cell>
          <cell r="C1985" t="str">
            <v>H</v>
          </cell>
          <cell r="D1985">
            <v>9</v>
          </cell>
        </row>
        <row r="1986">
          <cell r="A1986">
            <v>89265</v>
          </cell>
          <cell r="B1986" t="str">
            <v>CAMINHÃO TOCO, PBT 16.000 KG, CARGA ÚTIL MÁX. 10.685 KG, DIST. ENTRE E IXOS 4,8 M, POTÊNCIA 189 CV, INCLUSIVE CARROCERIA FIXA ABERTA DE MADEI RA P/ TRANSPORTE GERAL DE CARGA SECA, DIMEN. APROX. 2,5 X 7,00 X 0,50 M - JUROS. AF_06/2014</v>
          </cell>
          <cell r="C1986" t="str">
            <v>H</v>
          </cell>
          <cell r="D1986">
            <v>2.29</v>
          </cell>
        </row>
        <row r="1987">
          <cell r="A1987">
            <v>89266</v>
          </cell>
          <cell r="B1987" t="str">
            <v>CAMINHÃO TOCO, PBT 16.000 KG, CARGA ÚTIL MÁX. 10.685 KG, DIST. ENTRE E IXOS 4,8 M, POTÊNCIA 189 CV, INCLUSIVE CARROCERIA FIXA ABERTA DE MADEI RA P/ TRANSPORTE GERAL DE CARGA SECA, DIMEN. APROX. 2,5 X 7,00 X 0,50 M - IMPOSTOS E SEGUROS. AF_06/2014</v>
          </cell>
          <cell r="C1987" t="str">
            <v>H</v>
          </cell>
          <cell r="D1987">
            <v>0.47</v>
          </cell>
        </row>
        <row r="1988">
          <cell r="A1988">
            <v>89267</v>
          </cell>
          <cell r="B1988" t="str">
            <v>GUINDASTE HIDRÁULICO AUTOPROPELIDO, COM LANÇA TELESCÓPICA 28,80 M, CAP ACIDADE MÁXIMA 30 T, POTÊNCIA 97 KW, TRAÇÃO 4 X 4 - DEPRECIAÇÃO. AF_11 /2014</v>
          </cell>
          <cell r="C1988" t="str">
            <v>H</v>
          </cell>
          <cell r="D1988">
            <v>25.77</v>
          </cell>
        </row>
        <row r="1989">
          <cell r="A1989">
            <v>89268</v>
          </cell>
          <cell r="B1989" t="str">
            <v>GUINDASTE HIDRÁULICO AUTOPROPELIDO, COM LANÇA TELESCÓPICA 28,80 M, CAP ACIDADE MÁXIMA 30 T, POTÊNCIA 97 KW, TRAÇÃO 4 X 4 - JUROS. AF_11/2014</v>
          </cell>
          <cell r="C1989" t="str">
            <v>H</v>
          </cell>
          <cell r="D1989">
            <v>6.6</v>
          </cell>
        </row>
        <row r="1990">
          <cell r="A1990">
            <v>89269</v>
          </cell>
          <cell r="B1990" t="str">
            <v>GUINDASTE HIDRÁULICO AUTOPROPELIDO, COM LANÇA TELESCÓPICA 28,80 M, CAP ACIDADE MÁXIMA 30 T, POTÊNCIA 97 KW, TRAÇÃO 4 X 4 - IMPOSTOS E SEGUROS . AF_11/2014</v>
          </cell>
          <cell r="C1990" t="str">
            <v>H</v>
          </cell>
          <cell r="D1990">
            <v>1.35</v>
          </cell>
        </row>
        <row r="1991">
          <cell r="A1991">
            <v>89270</v>
          </cell>
          <cell r="B1991" t="str">
            <v>GUINDASTE HIDRÁULICO AUTOPROPELIDO, COM LANÇA TELESCÓPICA 28,80 M, CAP ACIDADE MÁXIMA 30 T, POTÊNCIA 97 KW, TRAÇÃO 4 X 4 - MANUTENÇÃO. AF_11/ 2014</v>
          </cell>
          <cell r="C1991" t="str">
            <v>H</v>
          </cell>
          <cell r="D1991">
            <v>32.33</v>
          </cell>
        </row>
        <row r="1992">
          <cell r="A1992">
            <v>89271</v>
          </cell>
          <cell r="B1992" t="str">
            <v>GUINDASTE HIDRÁULICO AUTOPROPELIDO, COM LANÇA TELESCÓPICA 28,80 M, CAP ACIDADE MÁXIMA 30 T, POTÊNCIA 97 KW, TRAÇÃO 4 X 4 - MATERIAIS NA OPERA ÇÃO. AF_11/2014</v>
          </cell>
          <cell r="C1992" t="str">
            <v>H</v>
          </cell>
          <cell r="D1992">
            <v>48.3</v>
          </cell>
        </row>
        <row r="1993">
          <cell r="A1993">
            <v>89272</v>
          </cell>
          <cell r="B1993" t="str">
            <v>GUINDASTE HIDRÁULICO AUTOPROPELIDO, COM LANÇA TELESCÓPICA 28,80 M, CAP ACIDADE MÁXIMA 30 T, POTÊNCIA 97 KW, TRAÇÃO 4 X 4 - CHP DIURNO. AF_11/ 2014</v>
          </cell>
          <cell r="C1993" t="str">
            <v>CHP</v>
          </cell>
          <cell r="D1993">
            <v>131.25</v>
          </cell>
        </row>
        <row r="1994">
          <cell r="A1994">
            <v>89273</v>
          </cell>
          <cell r="B1994" t="str">
            <v>GUINDASTE HIDRÁULICO AUTOPROPELIDO, COM LANÇA TELESCÓPICA 28,80 M, CAP ACIDADE MÁXIMA 30 T, POTÊNCIA 97 KW, TRAÇÃO 4 X 4 - CHI DIURNO. AF_11/ 2014</v>
          </cell>
          <cell r="C1994" t="str">
            <v>CHI</v>
          </cell>
          <cell r="D1994">
            <v>50.62</v>
          </cell>
        </row>
        <row r="1995">
          <cell r="A1995">
            <v>89274</v>
          </cell>
          <cell r="B1995" t="str">
            <v>BETONEIRA CAPACIDADE NOMINAL DE 600 L, CAPACIDADE DE MISTURA 440 L, MO TOR A DIESEL POTÊNCIA 10 HP, COM CARREGADOR - DEPRECIAÇÃO. AF_11/2014</v>
          </cell>
          <cell r="C1995" t="str">
            <v>H</v>
          </cell>
          <cell r="D1995">
            <v>1.1100000000000001</v>
          </cell>
        </row>
        <row r="1996">
          <cell r="A1996">
            <v>89275</v>
          </cell>
          <cell r="B1996" t="str">
            <v>BETONEIRA CAPACIDADE NOMINAL DE 600 L, CAPACIDADE DE MISTURA 440 L, MO TOR A DIESEL POTÊNCIA 10 HP, COM CARREGADOR - JUROS. AF_11/2014</v>
          </cell>
          <cell r="C1996" t="str">
            <v>H</v>
          </cell>
          <cell r="D1996">
            <v>0.26</v>
          </cell>
        </row>
        <row r="1997">
          <cell r="A1997">
            <v>89276</v>
          </cell>
          <cell r="B1997" t="str">
            <v>BETONEIRA CAPACIDADE NOMINAL DE 600 L, CAPACIDADE DE MISTURA 440 L, MO TOR A DIESEL POTÊNCIA 10 HP, COM CARREGADOR - MANUTENÇÃO. AF_11/2014</v>
          </cell>
          <cell r="C1997" t="str">
            <v>H</v>
          </cell>
          <cell r="D1997">
            <v>0.93</v>
          </cell>
        </row>
        <row r="1998">
          <cell r="A1998">
            <v>89277</v>
          </cell>
          <cell r="B1998" t="str">
            <v>BETONEIRA CAPACIDADE NOMINAL DE 600 L, CAPACIDADE DE MISTURA 440 L, MO TOR A DIESEL POTÊNCIA 10 HP, COM CARREGADOR - MATERIAIS NA OPERAÇÃO. A F_11/2014</v>
          </cell>
          <cell r="C1998" t="str">
            <v>H</v>
          </cell>
          <cell r="D1998">
            <v>4.9400000000000004</v>
          </cell>
        </row>
        <row r="1999">
          <cell r="A1999">
            <v>89278</v>
          </cell>
          <cell r="B1999" t="str">
            <v>BETONEIRA CAPACIDADE NOMINAL DE 600 L, CAPACIDADE DE MISTURA 440 L, MO TOR A DIESEL POTÊNCIA 10 HP, COM CARREGADOR - CHP DIURNO. AF_11/2014</v>
          </cell>
          <cell r="C1999" t="str">
            <v>CHP</v>
          </cell>
          <cell r="D1999">
            <v>7.25</v>
          </cell>
        </row>
        <row r="2000">
          <cell r="A2000">
            <v>89279</v>
          </cell>
          <cell r="B2000" t="str">
            <v>BETONEIRA CAPACIDADE NOMINAL DE 600 L, CAPACIDADE DE MISTURA 440 L, MO TOR A DIESEL POTÊNCIA 10 HP, COM CARREGADOR - CHI DIURNO. AF_11/2014</v>
          </cell>
          <cell r="C2000" t="str">
            <v>CHI</v>
          </cell>
          <cell r="D2000">
            <v>1.37</v>
          </cell>
        </row>
        <row r="2001">
          <cell r="A2001">
            <v>89280</v>
          </cell>
          <cell r="B2001" t="str">
            <v>ROLO COMPACTADOR VIBRATÓRIO TANDEM AÇO LISO, POTÊNCIA 58 HP, PESO SEM/ COM LASTRO 6,5 / 9,4 T, LARGURA DE TRABALHO 1,2 M - DEPRECIAÇÃO. AF_06 /2014</v>
          </cell>
          <cell r="C2001" t="str">
            <v>H</v>
          </cell>
          <cell r="D2001">
            <v>17.28</v>
          </cell>
        </row>
        <row r="2002">
          <cell r="A2002">
            <v>89281</v>
          </cell>
          <cell r="B2002" t="str">
            <v>ROLO COMPACTADOR VIBRATÓRIO TANDEM AÇO LISO, POTÊNCIA 58 HP, PESO SEM/ COM LASTRO 6,5 / 9,4 T, LARGURA DE TRABALHO 1,2 M - JUROS. AF_06/2014</v>
          </cell>
          <cell r="C2002" t="str">
            <v>H</v>
          </cell>
          <cell r="D2002">
            <v>4.03</v>
          </cell>
        </row>
        <row r="2003">
          <cell r="A2003">
            <v>89282</v>
          </cell>
          <cell r="B2003" t="str">
            <v>ALVENARIA ESTRUTURAL DE BLOCOS CERÂMICOS 14X19X39, (ESPESSURA DE 14 CM ), PARA PAREDES COM ÁREA LÍQUIDA MENOR QUE 6M², SEM VÃOS, UTILIZANDO P ALHETA E ARGAMASSA DE ASSENTAMENTO COM PREPARO EM BETONEIRA. AF_12/201 4</v>
          </cell>
          <cell r="C2003" t="str">
            <v>M2</v>
          </cell>
          <cell r="D2003">
            <v>42.69</v>
          </cell>
        </row>
        <row r="2004">
          <cell r="A2004">
            <v>89283</v>
          </cell>
          <cell r="B2004" t="str">
            <v>ALVENARIA ESTRUTURAL DE BLOCOS CERÂMICOS 14X19X39, (ESPESSURA DE 14 CM ), PARA PAREDES COM ÁREA LÍQUIDA MENOR QUE 6M², SEM VÃOS, UTILIZANDO P ALHETA E ARGAMASSA DE ASSENTAMENTO COM PREPARO MANUAL. AF_12/2014</v>
          </cell>
          <cell r="C2004" t="str">
            <v>M2</v>
          </cell>
          <cell r="D2004">
            <v>44.25</v>
          </cell>
        </row>
        <row r="2005">
          <cell r="A2005">
            <v>89284</v>
          </cell>
          <cell r="B2005" t="str">
            <v>ALVENARIA ESTRUTURAL DE BLOCOS CERÂMICOS 14X19X39, (ESPESSURA DE 14 CM ), PARA PAREDES COM ÁREA LÍQUIDA MAIOR OU IGUAL QUE 6M², SEM VÃOS, UTI LIZANDO PALHETA E ARGAMASSA DE ASSENTAMENTO COM PREPARO EM BETONEIRA. AF_12/2014</v>
          </cell>
          <cell r="C2005" t="str">
            <v>M2</v>
          </cell>
          <cell r="D2005">
            <v>39.07</v>
          </cell>
        </row>
        <row r="2006">
          <cell r="A2006">
            <v>89285</v>
          </cell>
          <cell r="B2006" t="str">
            <v>ALVENARIA ESTRUTURAL DE BLOCOS CERÂMICOS 14X19X39, (ESPESSURA DE 14 CM ), PARA PAREDES COM ÁREA LÍQUIDA MAIOR OU IGUAL QUE 6M², SEM VÃOS, UTI LIZANDO PALHETA E ARGAMASSA DE ASSENTAMENTO COM PREPARO MANUAL. AF_12/ 2014</v>
          </cell>
          <cell r="C2006" t="str">
            <v>M2</v>
          </cell>
          <cell r="D2006">
            <v>40.630000000000003</v>
          </cell>
        </row>
        <row r="2007">
          <cell r="A2007">
            <v>89286</v>
          </cell>
          <cell r="B2007" t="str">
            <v>ALVENARIA ESTRUTURAL DE BLOCOS CERÂMICOS 14X19X39, (ESPESSURA DE 14 CM ), PARA PAREDES COM ÁREA LÍQUIDA MENOR QUE 6M², COM VÃOS, UTILIZANDO P ALHETA E ARGAMASSA DE ASSENTAMENTO COM PREPARO EM BETONEIRA. AF_12/201 4</v>
          </cell>
          <cell r="C2007" t="str">
            <v>M2</v>
          </cell>
          <cell r="D2007">
            <v>46.17</v>
          </cell>
        </row>
        <row r="2008">
          <cell r="A2008">
            <v>89287</v>
          </cell>
          <cell r="B2008" t="str">
            <v>ALVENARIA ESTRUTURAL DE BLOCOS CERÂMICOS 14X19X39, (ESPESSURA DE 14 CM ), PARA PAREDES COM ÁREA LÍQUIDA MENOR QUE 6M², COM VÃOS, UTILIZANDO P ALHETA E ARGAMASSA DE ASSENTAMENTO COM PREPARO MANUAL. AF_12/2014</v>
          </cell>
          <cell r="C2008" t="str">
            <v>M2</v>
          </cell>
          <cell r="D2008">
            <v>47.73</v>
          </cell>
        </row>
        <row r="2009">
          <cell r="A2009">
            <v>89288</v>
          </cell>
          <cell r="B2009" t="str">
            <v>ALVENARIA ESTRUTURAL DE BLOCOS CERÂMICOS 14X19X39, (ESPESSURA DE 14 CM ), PARA PAREDES COM ÁREA LÍQUIDA MAIOR OU IGUAL A 6M², COM VÃOS, UTILI ZANDO PALHETA E ARGAMASSA DE ASSENTAMENTO COM PREPARO EM BETONEIRA. AF _12/2014</v>
          </cell>
          <cell r="C2009" t="str">
            <v>M2</v>
          </cell>
          <cell r="D2009">
            <v>41.17</v>
          </cell>
        </row>
        <row r="2010">
          <cell r="A2010">
            <v>89289</v>
          </cell>
          <cell r="B2010" t="str">
            <v>ALVENARIA ESTRUTURAL DE BLOCOS CERÂMICOS 14X19X39, (ESPESSURA DE 14 CM ), PARA PAREDES COM ÁREA LÍQUIDA MAIOR OU IGUAL A 6M², COM VÃOS, UTILI ZANDO PALHETA E ARGAMASSA DE ASSENTAMENTO COM PREPARO MANUAL. AF_12/20 14</v>
          </cell>
          <cell r="C2010" t="str">
            <v>M2</v>
          </cell>
          <cell r="D2010">
            <v>42.73</v>
          </cell>
        </row>
        <row r="2011">
          <cell r="A2011">
            <v>89290</v>
          </cell>
          <cell r="B2011" t="str">
            <v>ALVENARIA ESTRUTURAL DE BLOCOS CERÂMICOS 14X19X29, (ESPESSURA DE 14 CM ), PARA PAREDES COM ÁREA LÍQUIDA MENOR QUE 6M², SEM VÃOS, UTILIZANDO P ALHETA E ARGAMASSA DE ASSENTAMENTO COM PREPARO EM BETONEIRA. AF_12/201 4</v>
          </cell>
          <cell r="C2011" t="str">
            <v>M2</v>
          </cell>
          <cell r="D2011">
            <v>49.47</v>
          </cell>
        </row>
        <row r="2012">
          <cell r="A2012">
            <v>89291</v>
          </cell>
          <cell r="B2012" t="str">
            <v>ALVENARIA ESTRUTURAL DE BLOCOS CERÂMICOS 14X19X29, (ESPESSURA DE 14 CM ), PARA PAREDES COM ÁREA LÍQUIDA MENOR QUE 6M², SEM VÃOS, UTILIZANDO P ALHETA E ARGAMASSA DE ASSENTAMENTO COM PREPARO MANUAL. AF_12/2014</v>
          </cell>
          <cell r="C2012" t="str">
            <v>M2</v>
          </cell>
          <cell r="D2012">
            <v>51.2</v>
          </cell>
        </row>
        <row r="2013">
          <cell r="A2013">
            <v>89292</v>
          </cell>
          <cell r="B2013" t="str">
            <v>ALVENARIA ESTRUTURAL DE BLOCOS CERÂMICOS 14X19X29, (ESPESSURA DE 14 CM ), PARA PAREDES COM ÁREA LÍQUIDA MAIOR OU IGUAL A 6M², SEM VÃOS, UTILI ZANDO PALHETA E ARGAMASSA DE ASSENTAMENTO COM PREPARO EM BETONEIRA. AF _12/2014</v>
          </cell>
          <cell r="C2013" t="str">
            <v>M2</v>
          </cell>
          <cell r="D2013">
            <v>45.9</v>
          </cell>
        </row>
        <row r="2014">
          <cell r="A2014">
            <v>89293</v>
          </cell>
          <cell r="B2014" t="str">
            <v>ALVENARIA ESTRUTURAL DE BLOCOS CERÂMICOS 14X19X29, (ESPESSURA DE 14 CM ), PARA PAREDES COM ÁREA LÍQUIDA MAIOR OU IGUAL A 6M2, SEM VÃOS, UTILI ZANDO PALHETA E ARGAMASSA DE ASSENTAMENTO COM PREPARO MANUAL. AF_12/20 14</v>
          </cell>
          <cell r="C2014" t="str">
            <v>M2</v>
          </cell>
          <cell r="D2014">
            <v>47.64</v>
          </cell>
        </row>
        <row r="2015">
          <cell r="A2015">
            <v>89294</v>
          </cell>
          <cell r="B2015" t="str">
            <v>ALVENARIA ESTRUTURAL DE BLOCOS CERÂMICOS 14X19X29, (ESPESSURA DE 14 CM ), PARA PAREDES COM ÁREA LÍQUIDA MENOR QUE 6M², COM VÃOS, UTILIZANDO P ALHETA E ARGAMASSA DE ASSENTAMENTO COM PREPARO EM BETONEIRA. AF_12/201 4</v>
          </cell>
          <cell r="C2015" t="str">
            <v>M2</v>
          </cell>
          <cell r="D2015">
            <v>54.14</v>
          </cell>
        </row>
        <row r="2016">
          <cell r="A2016">
            <v>89295</v>
          </cell>
          <cell r="B2016" t="str">
            <v>ALVENARIA ESTRUTURAL DE BLOCOS CERÂMICOS 14X19X29, (ESPESSURA DE 14 CM ), PARA PAREDES COM ÁREA LÍQUIDA MENOR QUE 6M², COM VÃOS, UTILIZANDO P ALHETA E ARGAMASSA DE ASSENTAMENTO COM PREPARO MANUAL. AF_12/2014</v>
          </cell>
          <cell r="C2016" t="str">
            <v>M2</v>
          </cell>
          <cell r="D2016">
            <v>55.87</v>
          </cell>
        </row>
        <row r="2017">
          <cell r="A2017">
            <v>89296</v>
          </cell>
          <cell r="B2017" t="str">
            <v>ALVENARIA ESTRUTURAL DE BLOCOS CERÂMICOS 14X19X29, (ESPESSURA DE 14 CM ), PARA PAREDES COM ÁREA LÍQUIDA MAIOR OU IGUAL A 6M², COM VÃOS, UTILI ZANDO PALHETA E ARGAMASSA DE ASSENTAMENTO COM PREPARO EM BETONEIRA. AF _12/2014</v>
          </cell>
          <cell r="C2017" t="str">
            <v>M2</v>
          </cell>
          <cell r="D2017">
            <v>48.6</v>
          </cell>
        </row>
        <row r="2018">
          <cell r="A2018">
            <v>89297</v>
          </cell>
          <cell r="B2018" t="str">
            <v>ALVENARIA ESTRUTURAL DE BLOCOS CERÂMICOS 14X19X29, (ESPESSURA DE 14 CM ), PARA PAREDES COM ÁREA LÍQUIDA MAIOR OU IGUAL A 6M², COM VÃOS, UTILI ZANDO PALHETA E ARGAMASSA DE ASSENTAMENTO COM PREPARO MANUAL. AF_12/20 14</v>
          </cell>
          <cell r="C2018" t="str">
            <v>M2</v>
          </cell>
          <cell r="D2018">
            <v>50.34</v>
          </cell>
        </row>
        <row r="2019">
          <cell r="A2019">
            <v>89298</v>
          </cell>
          <cell r="B2019" t="str">
            <v>ALVENARIA ESTRUTURAL DE BLOCOS CERÂMICOS 14X19X39, (ESPESSURA DE 14 CM ), PARA PAREDES COM ÁREA LÍQUIDA MENOR QUE 6M², SEM VÃOS, UTILIZANDO C OLHER DE PEDREIRO E ARGAMASSA DE ASSENTAMENTO COM PREPARO EM BETONEIRA . AF_12/2014</v>
          </cell>
          <cell r="C2019" t="str">
            <v>M2</v>
          </cell>
          <cell r="D2019">
            <v>50.47</v>
          </cell>
        </row>
        <row r="2020">
          <cell r="A2020">
            <v>89299</v>
          </cell>
          <cell r="B2020" t="str">
            <v>ALVENARIA ESTRUTURAL DE BLOCOS CERÂMICOS 14X19X39, (ESPESSURA DE 14 CM ), PARA PAREDES COM ÁREA LÍQUIDA MENOR QUE 6M², SEM VÃOS, UTILIZANDO C OLHER DE PEDREIRO E ARGAMASSA DE ASSENTAMENTO COM PREPARO MANUAL. AF_1 2/2014</v>
          </cell>
          <cell r="C2020" t="str">
            <v>M2</v>
          </cell>
          <cell r="D2020">
            <v>52.69</v>
          </cell>
        </row>
        <row r="2021">
          <cell r="A2021">
            <v>89300</v>
          </cell>
          <cell r="B2021" t="str">
            <v>ALVENARIA ESTRUTURAL DE BLOCOS CERÂMICOS 14X19X39, (ESPESSURA DE 14 CM ), PARA PAREDES COM ÁREA LÍQUIDA MAIOR OU IGUAL A 6M², SEM VÃOS, UTILI ZANDO COLHER DE PEDREIRO E ARGAMASSA DE ASSENTAMENTO COM PREPARO EM BE TONEIRA. AF_12/2014</v>
          </cell>
          <cell r="C2021" t="str">
            <v>M2</v>
          </cell>
          <cell r="D2021">
            <v>46.86</v>
          </cell>
        </row>
        <row r="2022">
          <cell r="A2022">
            <v>89301</v>
          </cell>
          <cell r="B2022" t="str">
            <v>ALVENARIA ESTRUTURAL DE BLOCOS CERÂMICOS 14X19X39, (ESPESSURA DE 14 CM ), PARA PAREDES COM ÁREA LÍQUIDA MAIOR OU IGUAL A 6M², SEM VÃOS, UTILI ZANDO COLHER DE PEDREIRO E ARGAMASSA DE ASSENTAMENTO COM PREPARO MANUA L. AF_12/2014</v>
          </cell>
          <cell r="C2022" t="str">
            <v>M2</v>
          </cell>
          <cell r="D2022">
            <v>49.07</v>
          </cell>
        </row>
        <row r="2023">
          <cell r="A2023">
            <v>89302</v>
          </cell>
          <cell r="B2023" t="str">
            <v>ALVENARIA ESTRUTURAL DE BLOCOS CERÂMICOS 14X19X39, (ESPESSURA DE 14 CM ), PARA PAREDES COM ÁREA LÍQUIDA MENOR QUE 6M², COM VÃOS, UTILIZANDO C OLHER DE PEDREIRO E ARGAMASSA DE ASSENTAMENTO COM PREPARO EM BETONEIRA . AF_12/2014</v>
          </cell>
          <cell r="C2023" t="str">
            <v>M2</v>
          </cell>
          <cell r="D2023">
            <v>56.27</v>
          </cell>
        </row>
        <row r="2024">
          <cell r="A2024">
            <v>89303</v>
          </cell>
          <cell r="B2024" t="str">
            <v>ALVENARIA ESTRUTURAL DE BLOCOS CERÂMICOS 14X19X39, (ESPESSURA DE 14 CM ), PARA PAREDES COM ÁREA LÍQUIDA MENOR QUE 6M², COM VÃOS, UTILIZANDO C OLHER DE PEDREIRO E ARGAMASSA DE ASSENTAMENTO COM PREPARO MANUAL. AF_1 2/2014</v>
          </cell>
          <cell r="C2024" t="str">
            <v>M2</v>
          </cell>
          <cell r="D2024">
            <v>58.49</v>
          </cell>
        </row>
        <row r="2025">
          <cell r="A2025">
            <v>89304</v>
          </cell>
          <cell r="B2025" t="str">
            <v>ALVENARIA ESTRUTURAL DE BLOCOS CERÂMICOS 14X19X39, (ESPESSURA DE 14 CM ), PARA PAREDES COM ÁREA LÍQUIDA MAIOR OU IGUAL A 6M², COM VÃOS, UTILI ZANDO COLHER DE PEDREIRO E ARGAMASSA DE ASSENTAMENTO COM PREPARO EM BE TONEIRA. AF_12/2014</v>
          </cell>
          <cell r="C2025" t="str">
            <v>M2</v>
          </cell>
          <cell r="D2025">
            <v>50.4</v>
          </cell>
        </row>
        <row r="2026">
          <cell r="A2026">
            <v>89305</v>
          </cell>
          <cell r="B2026" t="str">
            <v>ALVENARIA ESTRUTURAL DE BLOCOS CERÂMICOS 14X19X39, (ESPESSURA DE 14 CM ), PARA PAREDES COM ÁREA LÍQUIDA MAIOR OU IGUAL A 6M², COM VÃOS, UTILI ZANDO COLHER DE PEDREIRO E ARGAMASSA DE ASSENTAMENTO COM PREPARO MANUA L. AF_12/2014</v>
          </cell>
          <cell r="C2026" t="str">
            <v>M2</v>
          </cell>
          <cell r="D2026">
            <v>52.61</v>
          </cell>
        </row>
        <row r="2027">
          <cell r="A2027">
            <v>89306</v>
          </cell>
          <cell r="B2027" t="str">
            <v>ALVENARIA ESTRUTURAL DE BLOCOS CERÂMICOS 14X19X29, (ESPESSURA DE 14 CM ), PARA PAREDES COM ÁREA LÍQUIDA MENOR QUE 6M², SEM VÃOS, UTILIZANDO C OLHER DE PEDREIRO E ARGAMASSA DE ASSENTAMENTO COM PREPARO EM BETONEIRA . AF_12/2014</v>
          </cell>
          <cell r="C2027" t="str">
            <v>M2</v>
          </cell>
          <cell r="D2027">
            <v>57.42</v>
          </cell>
        </row>
        <row r="2028">
          <cell r="A2028">
            <v>89307</v>
          </cell>
          <cell r="B2028" t="str">
            <v>ALVENARIA ESTRUTURAL DE BLOCOS CERÂMICOS 14X19X29, (ESPESSURA DE 14 CM ), PARA PAREDES COM ÁREA LÍQUIDA MENOR QUE 6M², SEM VÃOS, UTILIZANDO C OLHER DE PEDREIRO E ARGAMASSA DE ASSENTAMENTO COM PREPARO MANUAL. AF_1 2/2014</v>
          </cell>
          <cell r="C2028" t="str">
            <v>M2</v>
          </cell>
          <cell r="D2028">
            <v>59.88</v>
          </cell>
        </row>
        <row r="2029">
          <cell r="A2029">
            <v>89308</v>
          </cell>
          <cell r="B2029" t="str">
            <v>ALVENARIA ESTRUTURAL DE BLOCOS CERÂMICOS 14X19X29, (ESPESSURA DE 14 CM ), PARA PAREDES COM ÁREA LÍQUIDA MAIOR OU IGUAL A 6M², SEM VÃOS, UTILI ZANDO COLHER DE PEDREIRO E ARGAMASSA DE ASSENTAMENTO COM PREPARO EM BE TONEIRA. AF_12/2014</v>
          </cell>
          <cell r="C2029" t="str">
            <v>M2</v>
          </cell>
          <cell r="D2029">
            <v>53.86</v>
          </cell>
        </row>
        <row r="2030">
          <cell r="A2030">
            <v>89309</v>
          </cell>
          <cell r="B2030" t="str">
            <v>ALVENARIA ESTRUTURAL DE BLOCOS CERÂMICOS 14X19X29, (ESPESSURA DE 14 CM ), PARA PAREDES COM ÁREA LÍQUIDA MAIOR OU IGUAL A 6M², SEM VÃOS, UTILI ZANDO COLHER DE PEDREIRO E ARGAMASSA DE ASSENTAMENTO COM PREPARO MANUA L. AF_12/2014</v>
          </cell>
          <cell r="C2030" t="str">
            <v>M2</v>
          </cell>
          <cell r="D2030">
            <v>56.32</v>
          </cell>
        </row>
        <row r="2031">
          <cell r="A2031">
            <v>89310</v>
          </cell>
          <cell r="B2031" t="str">
            <v>ALVENARIA ESTRUTURAL DE BLOCOS CERÂMICOS 14X19X29, (ESPESSURA DE 14 CM ), PARA PAREDES COM ÁREA LÍQUIDA MENOR QUE 6M², COM VÃOS, UTILIZANDO C OLHER DE PEDREIRO E ARGAMASSA DE ASSENTAMENTO COM PREPARO EM BETONEIRA . AF_12/2014</v>
          </cell>
          <cell r="C2031" t="str">
            <v>M2</v>
          </cell>
          <cell r="D2031">
            <v>64.37</v>
          </cell>
        </row>
        <row r="2032">
          <cell r="A2032">
            <v>89311</v>
          </cell>
          <cell r="B2032" t="str">
            <v>ALVENARIA ESTRUTURAL DE BLOCOS CERÂMICOS 14X19X29, (ESPESSURA DE 14 CM ), PARA PAREDES COM ÁREA LÍQUIDA MENOR QUE 6M², COM VÃOS, UTILIZANDO C OLHER DE PEDREIRO E ARGAMASSA DE ASSENTAMENTO COM PREPARO MANUAL. AF_1 2/2014</v>
          </cell>
          <cell r="C2032" t="str">
            <v>M2</v>
          </cell>
          <cell r="D2032">
            <v>66.83</v>
          </cell>
        </row>
        <row r="2033">
          <cell r="A2033">
            <v>89312</v>
          </cell>
          <cell r="B2033" t="str">
            <v>ALVENARIA ESTRUTURAL DE BLOCOS CERÂMICOS 14X19X29, (ESPESSURA DE 14 CM ), PARA PAREDES COM ÁREA LÍQUIDA MAIOR OU IGUAL A 6M², COM VÃOS, UTILI ZANDO COLHER DE PEDREIRO E ARGAMASSA DE ASSENTAMENTO COM PREPARO EM BE TONEIRA. AF_12/2014</v>
          </cell>
          <cell r="C2033" t="str">
            <v>M2</v>
          </cell>
          <cell r="D2033">
            <v>58</v>
          </cell>
        </row>
        <row r="2034">
          <cell r="A2034">
            <v>89313</v>
          </cell>
          <cell r="B2034" t="str">
            <v>ALVENARIA ESTRUTURAL DE BLOCOS CERÂMICOS 14X19X29, (ESPESSURA DE 14 CM ), PARA PAREDES COM ÁREA LÍQUIDA MAIOR OU IGUAL A 6M², COM VÃOS, UTILI ZANDO COLHER DE PEDREIRO E ARGAMASSA DE ASSENTAMENTO COM PREPARO MANUA L. AF_12/2014</v>
          </cell>
          <cell r="C2034" t="str">
            <v>M2</v>
          </cell>
          <cell r="D2034">
            <v>60.46</v>
          </cell>
        </row>
        <row r="2035">
          <cell r="A2035">
            <v>89349</v>
          </cell>
          <cell r="B2035" t="str">
            <v>REGISTRO DE PRESSÃO BRUTO, LATÃO, ROSCÁVEL, 1/2", FORNECIDO E INSTALAD O EM RAMAL DE ÁGUA. AF_12/2014</v>
          </cell>
          <cell r="C2035" t="str">
            <v>UN</v>
          </cell>
          <cell r="D2035">
            <v>18.54</v>
          </cell>
        </row>
        <row r="2036">
          <cell r="A2036">
            <v>89351</v>
          </cell>
          <cell r="B2036" t="str">
            <v>REGISTRO DE PRESSÃO BRUTO, ROSCÁVEL, 3/4", FORNECIDO E INSTALADO EM RA MAL DE ÁGUA. AF_12/2014</v>
          </cell>
          <cell r="C2036" t="str">
            <v>UN</v>
          </cell>
          <cell r="D2036">
            <v>20.98</v>
          </cell>
        </row>
        <row r="2037">
          <cell r="A2037">
            <v>89352</v>
          </cell>
          <cell r="B2037" t="str">
            <v>REGISTRO DE GAVETA BRUTO, LATÃO, ROSCÁVEL, 1/2", FORNECIDO E INSTALADO EM RAMAL DE ÁGUA. AF_12/2014</v>
          </cell>
          <cell r="C2037" t="str">
            <v>UN</v>
          </cell>
          <cell r="D2037">
            <v>23.72</v>
          </cell>
        </row>
        <row r="2038">
          <cell r="A2038">
            <v>89353</v>
          </cell>
          <cell r="B2038" t="str">
            <v>REGISTRO DE GAVETA BRUTO, LATÃO, ROSCÁVEL, 3/4", FORNECIDO E INSTALADO EM RAMAL DE ÁGUA. AF_12/2014</v>
          </cell>
          <cell r="C2038" t="str">
            <v>UN</v>
          </cell>
          <cell r="D2038">
            <v>24.69</v>
          </cell>
        </row>
        <row r="2039">
          <cell r="A2039">
            <v>89354</v>
          </cell>
          <cell r="B2039" t="str">
            <v>MISTURADOR MONOCOMANDO PARA CHUVEIRO, BASE BRUTA E ACABAMENTO CROMOADO , FORNECIDO E INSTALADO EM RAMAL DE ÁGUA. AF_12/2014</v>
          </cell>
          <cell r="C2039" t="str">
            <v>UN</v>
          </cell>
          <cell r="D2039">
            <v>75.97</v>
          </cell>
        </row>
        <row r="2040">
          <cell r="A2040">
            <v>89355</v>
          </cell>
          <cell r="B2040" t="str">
            <v>TUBO, PVC, SOLDÁVEL, DN 20MM, INSTALADO EM RAMAL OU SUB-RAMAL DE ÁGUA - FORNECIMENTO E INSTALAÇÃO. AF_12/2014_P</v>
          </cell>
          <cell r="C2040" t="str">
            <v>M</v>
          </cell>
          <cell r="D2040">
            <v>11.61</v>
          </cell>
        </row>
        <row r="2041">
          <cell r="A2041">
            <v>89356</v>
          </cell>
          <cell r="B2041" t="str">
            <v>TUBO, PVC, SOLDÁVEL, DN 25MM, INSTALADO EM RAMAL OU SUB-RAMAL DE ÁGUA - FORNECIMENTO E INSTALAÇÃO. AF_12/2014_P</v>
          </cell>
          <cell r="C2041" t="str">
            <v>M</v>
          </cell>
          <cell r="D2041">
            <v>13.83</v>
          </cell>
        </row>
        <row r="2042">
          <cell r="A2042">
            <v>89357</v>
          </cell>
          <cell r="B2042" t="str">
            <v>TUBO, PVC, SOLDÁVEL, DN 32MM, INSTALADO EM RAMAL OU SUB-RAMAL DE ÁGUA - FORNECIMENTO E INSTALAÇÃO. AF_12/2014_P</v>
          </cell>
          <cell r="C2042" t="str">
            <v>M</v>
          </cell>
          <cell r="D2042">
            <v>19.37</v>
          </cell>
        </row>
        <row r="2043">
          <cell r="A2043">
            <v>89358</v>
          </cell>
          <cell r="B2043" t="str">
            <v>JOELHO 90 GRAUS, PVC, SOLDÁVEL, DN 20MM, INSTALADO EM RAMAL OU SUB-RAM AL DE ÁGUA - FORNECIMENTO E INSTALAÇÃO. AF_12/2014_P</v>
          </cell>
          <cell r="C2043" t="str">
            <v>UN</v>
          </cell>
          <cell r="D2043">
            <v>4.6500000000000004</v>
          </cell>
        </row>
        <row r="2044">
          <cell r="A2044">
            <v>89359</v>
          </cell>
          <cell r="B2044" t="str">
            <v>JOELHO 45 GRAUS, PVC, SOLDÁVEL, DN 20MM, INSTALADO EM RAMAL OU SUB-RAM AL DE ÁGUA - FORNECIMENTO E INSTALAÇÃO. AF_12/2014_P</v>
          </cell>
          <cell r="C2044" t="str">
            <v>UN</v>
          </cell>
          <cell r="D2044">
            <v>4.8499999999999996</v>
          </cell>
        </row>
        <row r="2045">
          <cell r="A2045">
            <v>89360</v>
          </cell>
          <cell r="B2045" t="str">
            <v>CURVA 90 GRAUS, PVC, SOLDÁVEL, DN 20MM, INSTALADO EM RAMAL OU SUB-RAMA L DE ÁGUA - FORNECIMENTO E INSTALAÇÃO. AF_12/2014_P</v>
          </cell>
          <cell r="C2045" t="str">
            <v>UN</v>
          </cell>
          <cell r="D2045">
            <v>6.09</v>
          </cell>
        </row>
        <row r="2046">
          <cell r="A2046">
            <v>89361</v>
          </cell>
          <cell r="B2046" t="str">
            <v>CURVA 45 GRAUS, PVC, SOLDÁVEL, DN 20MM, INSTALADO EM RAMAL OU SUB-RAMA L DE ÁGUA - FORNECIMENTO E INSTALAÇÃO. AF_12/2014_P</v>
          </cell>
          <cell r="C2046" t="str">
            <v>UN</v>
          </cell>
          <cell r="D2046">
            <v>6</v>
          </cell>
        </row>
        <row r="2047">
          <cell r="A2047">
            <v>89362</v>
          </cell>
          <cell r="B2047" t="str">
            <v>JOELHO 90 GRAUS, PVC, SOLDÁVEL, DN 25MM, INSTALADO EM RAMAL OU SUB-RAM AL DE ÁGUA - FORNECIMENTO E INSTALAÇÃO. AF_12/2014_P</v>
          </cell>
          <cell r="C2047" t="str">
            <v>UN</v>
          </cell>
          <cell r="D2047">
            <v>5.57</v>
          </cell>
        </row>
        <row r="2048">
          <cell r="A2048">
            <v>89363</v>
          </cell>
          <cell r="B2048" t="str">
            <v>JOELHO 45 GRAUS, PVC, SOLDÁVEL, DN 25MM, INSTALADO EM RAMAL OU SUB-RAM AL DE ÁGUA - FORNECIMENTO E INSTALAÇÃO. AF_12/2014_P</v>
          </cell>
          <cell r="C2048" t="str">
            <v>UN</v>
          </cell>
          <cell r="D2048">
            <v>6.01</v>
          </cell>
        </row>
        <row r="2049">
          <cell r="A2049">
            <v>89364</v>
          </cell>
          <cell r="B2049" t="str">
            <v>CURVA 90 GRAUS, PVC, SOLDÁVEL, DN 25MM, INSTALADO EM RAMAL OU SUB-RAMA L DE ÁGUA - FORNECIMENTO E INSTALAÇÃO. AF_12/2014_P</v>
          </cell>
          <cell r="C2049" t="str">
            <v>UN</v>
          </cell>
          <cell r="D2049">
            <v>7.63</v>
          </cell>
        </row>
        <row r="2050">
          <cell r="A2050">
            <v>89365</v>
          </cell>
          <cell r="B2050" t="str">
            <v>CURVA 45 GRAUS, PVC, SOLDÁVEL, DN 25MM, INSTALADO EM RAMAL OU SUB-RAMA L DE ÁGUA - FORNECIMENTO E INSTALAÇÃO. AF_12/2014_P</v>
          </cell>
          <cell r="C2050" t="str">
            <v>UN</v>
          </cell>
          <cell r="D2050">
            <v>7.1</v>
          </cell>
        </row>
        <row r="2051">
          <cell r="A2051">
            <v>89366</v>
          </cell>
          <cell r="B2051" t="str">
            <v>JOELHO 90 GRAUS COM BUCHA DE LATÃO, PVC, SOLDÁVEL, DN 25MM, X 3/4" INS TALADO EM RAMAL OU SUB-RAMAL DE ÁGUA - FORNECIMENTO E INSTALAÇÃO. AF_1 2/2014_P</v>
          </cell>
          <cell r="C2051" t="str">
            <v>UN</v>
          </cell>
          <cell r="D2051">
            <v>10.16</v>
          </cell>
        </row>
        <row r="2052">
          <cell r="A2052">
            <v>89367</v>
          </cell>
          <cell r="B2052" t="str">
            <v>JOELHO 90 GRAUS, PVC, SOLDÁVEL, DN 32MM, INSTALADO EM RAMAL OU SUB-RAM AL DE ÁGUA - FORNECIMENTO E INSTALAÇÃO. AF_12/2014_P</v>
          </cell>
          <cell r="C2052" t="str">
            <v>UN</v>
          </cell>
          <cell r="D2052">
            <v>7.52</v>
          </cell>
        </row>
        <row r="2053">
          <cell r="A2053">
            <v>89368</v>
          </cell>
          <cell r="B2053" t="str">
            <v>JOELHO 45 GRAUS, PVC, SOLDÁVEL, DN 32MM, INSTALADO EM RAMAL OU SUB-RAM AL DE ÁGUA - FORNECIMENTO E INSTALAÇÃO. AF_12/2014_P</v>
          </cell>
          <cell r="C2053" t="str">
            <v>UN</v>
          </cell>
          <cell r="D2053">
            <v>8.75</v>
          </cell>
        </row>
        <row r="2054">
          <cell r="A2054">
            <v>89369</v>
          </cell>
          <cell r="B2054" t="str">
            <v>CURVA 90 GRAUS, PVC, SOLDÁVEL, DN 32MM, INSTALADO EM RAMAL OU SUB-RAMA L DE ÁGUA - FORNECIMENTO E INSTALAÇÃO. AF_12/2014_P</v>
          </cell>
          <cell r="C2054" t="str">
            <v>UN</v>
          </cell>
          <cell r="D2054">
            <v>11.36</v>
          </cell>
        </row>
        <row r="2055">
          <cell r="A2055">
            <v>89370</v>
          </cell>
          <cell r="B2055" t="str">
            <v>CURVA 45 GRAUS, PVC, SOLDÁVEL, DN 32MM, INSTALADO EM RAMAL OU SUB-RAMA L DE ÁGUA - FORNECIMENTO E INSTALAÇÃO. AF_12/2014_P</v>
          </cell>
          <cell r="C2055" t="str">
            <v>UN</v>
          </cell>
          <cell r="D2055">
            <v>9.4700000000000006</v>
          </cell>
        </row>
        <row r="2056">
          <cell r="A2056">
            <v>89371</v>
          </cell>
          <cell r="B2056" t="str">
            <v>LUVA, PVC, SOLDÁVEL, DN 20MM, INSTALADO EM RAMAL OU SUB-RAMAL DE ÁGUA - FORNECIMENTO E INSTALAÇÃO. AF_12/2014_P</v>
          </cell>
          <cell r="C2056" t="str">
            <v>UN</v>
          </cell>
          <cell r="D2056">
            <v>3.57</v>
          </cell>
        </row>
        <row r="2057">
          <cell r="A2057">
            <v>89372</v>
          </cell>
          <cell r="B2057" t="str">
            <v>LUVA DE CORRER, PVC, SOLDÁVEL, DN 20MM, INSTALADO EM RAMAL OU SUB-RAMA L DE ÁGUA - FORNECIMENTO E INSTALAÇÃO. AF_12/2014_P</v>
          </cell>
          <cell r="C2057" t="str">
            <v>UN</v>
          </cell>
          <cell r="D2057">
            <v>9.6</v>
          </cell>
        </row>
        <row r="2058">
          <cell r="A2058">
            <v>89373</v>
          </cell>
          <cell r="B2058" t="str">
            <v>LUVA DE REDUÇÃO, PVC, SOLDÁVEL, DN 25MM X 20MM, INSTALADO EM RAMAL OU SUB-RAMAL DE ÁGUA - FORNECIMENTO E INSTALAÇÃO. AF_12/2014_P</v>
          </cell>
          <cell r="C2058" t="str">
            <v>UN</v>
          </cell>
          <cell r="D2058">
            <v>3.99</v>
          </cell>
        </row>
        <row r="2059">
          <cell r="A2059">
            <v>89374</v>
          </cell>
          <cell r="B2059" t="str">
            <v>LUVA COM BUCHA DE LATÃO, PVC, SOLDÁVEL, DN 20MM X 1/2", INSTALADO EM R AMAL OU SUB-RAMAL DE ÁGUA - FORNECIMENTO E INSTALAÇÃO. AF_12/2014_P</v>
          </cell>
          <cell r="C2059" t="str">
            <v>UN</v>
          </cell>
          <cell r="D2059">
            <v>7.03</v>
          </cell>
        </row>
        <row r="2060">
          <cell r="A2060">
            <v>89375</v>
          </cell>
          <cell r="B2060" t="str">
            <v>UNIÃO, PVC, SOLDÁVEL, DN 20MM, INSTALADO EM RAMAL OU SUB-RAMAL DE ÁGUA - FORNECIMENTO E INSTALAÇÃO. AF_12/2014_P</v>
          </cell>
          <cell r="C2060" t="str">
            <v>UN</v>
          </cell>
          <cell r="D2060">
            <v>8.84</v>
          </cell>
        </row>
        <row r="2061">
          <cell r="A2061">
            <v>89376</v>
          </cell>
          <cell r="B2061" t="str">
            <v>ADAPTADOR CURTO COM BOLSA E ROSCA PARA REGISTRO, PVC, SOLDÁVEL, DN 20M M X 1/2", INSTALADO EM RAMAL OU SUB-RAMAL DE ÁGUA - FORNECIMENTO E INS TALAÇÃO. AF_12/2014_P</v>
          </cell>
          <cell r="C2061" t="str">
            <v>UN</v>
          </cell>
          <cell r="D2061">
            <v>3.76</v>
          </cell>
        </row>
        <row r="2062">
          <cell r="A2062">
            <v>89378</v>
          </cell>
          <cell r="B2062" t="str">
            <v>LUVA, PVC, SOLDÁVEL, DN 25MM, INSTALADO EM RAMAL OU SUB-RAMAL DE ÁGUA - FORNECIMENTO E INSTALAÇÃO. AF_12/2014_P</v>
          </cell>
          <cell r="C2062" t="str">
            <v>UN</v>
          </cell>
          <cell r="D2062">
            <v>4.17</v>
          </cell>
        </row>
        <row r="2063">
          <cell r="A2063">
            <v>89379</v>
          </cell>
          <cell r="B2063" t="str">
            <v>LUVA DE CORRER, PVC, SOLDÁVEL, DN 25MM, INSTALADO EM RAMAL OU SUB-RAMA L DE ÁGUA - FORNECIMENTO E INSTALAÇÃO. AF_12/2014_P</v>
          </cell>
          <cell r="C2063" t="str">
            <v>UN</v>
          </cell>
          <cell r="D2063">
            <v>12.83</v>
          </cell>
        </row>
        <row r="2064">
          <cell r="A2064">
            <v>89380</v>
          </cell>
          <cell r="B2064" t="str">
            <v>LUVA DE REDUÇÃO, PVC, SOLDÁVEL, DN 32MM X 25MM, INSTALADO EM RAMAL OU SUB-RAMAL DE ÁGUA - FORNECIMENTO E INSTALAÇÃO. AF_12/2014_P</v>
          </cell>
          <cell r="C2064" t="str">
            <v>UN</v>
          </cell>
          <cell r="D2064">
            <v>5.91</v>
          </cell>
        </row>
        <row r="2065">
          <cell r="A2065">
            <v>89381</v>
          </cell>
          <cell r="B2065" t="str">
            <v>LUVA COM BUCHA DE LATÃO, PVC, SOLDÁVEL, DN 25MM X 3/4", INSTALADO EM R AMAL OU SUB-RAMAL DE ÁGUA - FORNECIMENTO E INSTALAÇÃO. AF_12/2014_P</v>
          </cell>
          <cell r="C2065" t="str">
            <v>UN</v>
          </cell>
          <cell r="D2065">
            <v>8.91</v>
          </cell>
        </row>
        <row r="2066">
          <cell r="A2066">
            <v>89382</v>
          </cell>
          <cell r="B2066" t="str">
            <v>UNIÃO, PVC, SOLDÁVEL, DN 25MM, INSTALADO EM RAMAL OU SUB-RAMAL DE ÁGUA - FORNECIMENTO E INSTALAÇÃO. AF_12/2014_P</v>
          </cell>
          <cell r="C2066" t="str">
            <v>UN</v>
          </cell>
          <cell r="D2066">
            <v>10.42</v>
          </cell>
        </row>
        <row r="2067">
          <cell r="A2067">
            <v>89383</v>
          </cell>
          <cell r="B2067" t="str">
            <v>ADAPTADOR CURTO COM BOLSA E ROSCA PARA REGISTRO, PVC, SOLDÁVEL, DN 25M M X 3/4", INSTALADO EM RAMAL OU SUB-RAMAL DE ÁGUA - FORNECIMENTO E INS TALAÇÃO. AF_12/2014_P</v>
          </cell>
          <cell r="C2067" t="str">
            <v>UN</v>
          </cell>
          <cell r="D2067">
            <v>4.38</v>
          </cell>
        </row>
        <row r="2068">
          <cell r="A2068">
            <v>89385</v>
          </cell>
          <cell r="B2068" t="str">
            <v>LUVA SOLDÁVEL E COM ROSCA, PVC, SOLDÁVEL, DN 25MM X 3/4", INSTALADO EM RAMAL OU SUB-RAMAL DE ÁGUA - FORNECIMENTO E INSTALAÇÃO. AF_12/2014_P</v>
          </cell>
          <cell r="C2068" t="str">
            <v>UN</v>
          </cell>
          <cell r="D2068">
            <v>4.68</v>
          </cell>
        </row>
        <row r="2069">
          <cell r="A2069">
            <v>89386</v>
          </cell>
          <cell r="B2069" t="str">
            <v>LUVA, PVC, SOLDÁVEL, DN 32MM, INSTALADO EM RAMAL OU SUB-RAMAL DE ÁGUA - FORNECIMENTO E INSTALAÇÃO. AF_12/2014_P</v>
          </cell>
          <cell r="C2069" t="str">
            <v>UN</v>
          </cell>
          <cell r="D2069">
            <v>5.63</v>
          </cell>
        </row>
        <row r="2070">
          <cell r="A2070">
            <v>89388</v>
          </cell>
          <cell r="B2070" t="str">
            <v>LUVA DE REDUÇÃO, PVC, SOLDÁVEL, DN 40MM X 32MM, INSTALADO EM RAMAL OU SUB-RAMAL DE ÁGUA - FORNECIMENTO E INSTALAÇÃO. AF_12/2014_P</v>
          </cell>
          <cell r="C2070" t="str">
            <v>UN</v>
          </cell>
          <cell r="D2070">
            <v>7.21</v>
          </cell>
        </row>
        <row r="2071">
          <cell r="A2071">
            <v>89389</v>
          </cell>
          <cell r="B2071" t="str">
            <v>LUVA SOLDÁVEL E COM ROSCA, PVC, SOLDÁVEL, DN 32MM X 1", INSTALADO EM R AMAL OU SUB-RAMAL DE ÁGUA - FORNECIMENTO E INSTALAÇÃO. AF_12/2014_P</v>
          </cell>
          <cell r="C2071" t="str">
            <v>UN</v>
          </cell>
          <cell r="D2071">
            <v>7.9</v>
          </cell>
        </row>
        <row r="2072">
          <cell r="A2072">
            <v>89390</v>
          </cell>
          <cell r="B2072" t="str">
            <v>UNIÃO, PVC, SOLDÁVEL, DN 32MM, INSTALADO EM RAMAL OU SUB-RAMAL DE ÁGUA - FORNECIMENTO E INSTALAÇÃO. AF_12/2014_P</v>
          </cell>
          <cell r="C2072" t="str">
            <v>UN</v>
          </cell>
          <cell r="D2072">
            <v>15.92</v>
          </cell>
        </row>
        <row r="2073">
          <cell r="A2073">
            <v>89391</v>
          </cell>
          <cell r="B2073" t="str">
            <v>ADAPTADOR CURTO COM BOLSA E ROSCA PARA REGISTRO, PVC, SOLDÁVEL, DN 32M M X 1", INSTALADO EM RAMAL OU SUB-RAMAL DE ÁGUA - FORNECIMENTO E INSTA LAÇÃO. AF_12/2014_P</v>
          </cell>
          <cell r="C2073" t="str">
            <v>UN</v>
          </cell>
          <cell r="D2073">
            <v>5.95</v>
          </cell>
        </row>
        <row r="2074">
          <cell r="A2074">
            <v>89393</v>
          </cell>
          <cell r="B2074" t="str">
            <v>TE, PVC, SOLDÁVEL, DN 20MM, INSTALADO EM RAMAL OU SUB-RAMAL DE ÁGUA - FORNECIMENTO E INSTALAÇÃO. AF_12/2014_P</v>
          </cell>
          <cell r="C2074" t="str">
            <v>UN</v>
          </cell>
          <cell r="D2074">
            <v>6.47</v>
          </cell>
        </row>
        <row r="2075">
          <cell r="A2075">
            <v>89394</v>
          </cell>
          <cell r="B2075" t="str">
            <v>TÊ COM BUCHA DE LATÃO NA BOLSA CENTRAL, PVC, SOLDÁVEL, DN 20MM X 1/2", INSTALADO EM RAMAL OU SUB-RAMAL DE ÁGUA - FORNECIMENTO E INSTALAÇÃO. AF_12/2014_P</v>
          </cell>
          <cell r="C2075" t="str">
            <v>UN</v>
          </cell>
          <cell r="D2075">
            <v>12.3</v>
          </cell>
        </row>
        <row r="2076">
          <cell r="A2076">
            <v>89395</v>
          </cell>
          <cell r="B2076" t="str">
            <v>TE, PVC, SOLDÁVEL, DN 25MM, INSTALADO EM RAMAL OU SUB-RAMAL DE ÁGUA - FORNECIMENTO E INSTALAÇÃO. AF_12/2014_P</v>
          </cell>
          <cell r="C2076" t="str">
            <v>UN</v>
          </cell>
          <cell r="D2076">
            <v>7.75</v>
          </cell>
        </row>
        <row r="2077">
          <cell r="A2077">
            <v>89396</v>
          </cell>
          <cell r="B2077" t="str">
            <v>TÊ COM BUCHA DE LATÃO NA BOLSA CENTRAL, PVC, SOLDÁVEL, DN 25MM X 1/2", INSTALADO EM RAMAL OU SUB-RAMAL DE ÁGUA - FORNECIMENTO E INSTALAÇÃO. AF_12/2014_P</v>
          </cell>
          <cell r="C2077" t="str">
            <v>UN</v>
          </cell>
          <cell r="D2077">
            <v>13.94</v>
          </cell>
        </row>
        <row r="2078">
          <cell r="A2078">
            <v>89397</v>
          </cell>
          <cell r="B2078" t="str">
            <v>TÊ DE REDUÇÃO, PVC, SOLDÁVEL, DN 25MM X 20MM, INSTALADO EM RAMAL OU SU B-RAMAL DE ÁGUA - FORNECIMENTO E INSTALAÇÃO. AF_12/2014_P</v>
          </cell>
          <cell r="C2078" t="str">
            <v>UN</v>
          </cell>
          <cell r="D2078">
            <v>9.0500000000000007</v>
          </cell>
        </row>
        <row r="2079">
          <cell r="A2079">
            <v>89398</v>
          </cell>
          <cell r="B2079" t="str">
            <v>TE, PVC, SOLDÁVEL, DN 32MM, INSTALADO EM RAMAL OU SUB-RAMAL DE ÁGUA - FORNECIMENTO E INSTALAÇÃO. AF_12/2014_P</v>
          </cell>
          <cell r="C2079" t="str">
            <v>UN</v>
          </cell>
          <cell r="D2079">
            <v>10.6</v>
          </cell>
        </row>
        <row r="2080">
          <cell r="A2080">
            <v>89399</v>
          </cell>
          <cell r="B2080" t="str">
            <v>TÊ COM BUCHA DE LATÃO NA BOLSA CENTRAL, PVC, SOLDÁVEL, DN 32MM X 3/4", INSTALADO EM RAMAL OU SUB-RAMAL DE ÁGUA - FORNECIMENTO E INSTALAÇÃO. AF_12/2014_P</v>
          </cell>
          <cell r="C2080" t="str">
            <v>UN</v>
          </cell>
          <cell r="D2080">
            <v>20.5</v>
          </cell>
        </row>
        <row r="2081">
          <cell r="A2081">
            <v>89400</v>
          </cell>
          <cell r="B2081" t="str">
            <v>TÊ DE REDUÇÃO, PVC, SOLDÁVEL, DN 32MM X 25MM, INSTALADO EM RAMAL OU SU B-RAMAL DE ÁGUA - FORNECIMENTO E INSTALAÇÃO. AF_12/2014_P</v>
          </cell>
          <cell r="C2081" t="str">
            <v>UN</v>
          </cell>
          <cell r="D2081">
            <v>12.62</v>
          </cell>
        </row>
        <row r="2082">
          <cell r="A2082">
            <v>89401</v>
          </cell>
          <cell r="B2082" t="str">
            <v>TUBO, PVC, SOLDÁVEL, DN 20MM, INSTALADO EM RAMAL DE DISTRIBUIÇÃO DE ÁG UA - FORNECIMENTO E INSTALAÇÃO. AF_12/2014_P</v>
          </cell>
          <cell r="C2082" t="str">
            <v>M</v>
          </cell>
          <cell r="D2082">
            <v>5.1100000000000003</v>
          </cell>
        </row>
        <row r="2083">
          <cell r="A2083">
            <v>89402</v>
          </cell>
          <cell r="B2083" t="str">
            <v>TUBO, PVC, SOLDÁVEL, DN 25MM, INSTALADO EM RAMAL DE DISTRIBUIÇÃO DE ÁG UA - FORNECIMENTO E INSTALAÇÃO. AF_12/2014_P</v>
          </cell>
          <cell r="C2083" t="str">
            <v>M</v>
          </cell>
          <cell r="D2083">
            <v>6.34</v>
          </cell>
        </row>
        <row r="2084">
          <cell r="A2084">
            <v>89403</v>
          </cell>
          <cell r="B2084" t="str">
            <v>TUBO, PVC, SOLDÁVEL, DN 32MM, INSTALADO EM RAMAL DE DISTRIBUIÇÃO DE ÁG UA - FORNECIMENTO E INSTALAÇÃO. AF_12/2014_P</v>
          </cell>
          <cell r="C2084" t="str">
            <v>M</v>
          </cell>
          <cell r="D2084">
            <v>10.42</v>
          </cell>
        </row>
        <row r="2085">
          <cell r="A2085">
            <v>89404</v>
          </cell>
          <cell r="B2085" t="str">
            <v>JOELHO 90 GRAUS, PVC, SOLDÁVEL, DN 20MM, INSTALADO EM RAMAL DE DISTRIB UIÇÃO DE ÁGUA - FORNECIMENTO E INSTALAÇÃO. AF_12/2014_P</v>
          </cell>
          <cell r="C2085" t="str">
            <v>UN</v>
          </cell>
          <cell r="D2085">
            <v>3.13</v>
          </cell>
        </row>
        <row r="2086">
          <cell r="A2086">
            <v>89405</v>
          </cell>
          <cell r="B2086" t="str">
            <v>JOELHO 45 GRAUS, PVC, SOLDÁVEL, DN 20MM, INSTALADO EM RAMAL DE DISTRIB UIÇÃO DE ÁGUA - FORNECIMENTO E INSTALAÇÃO. AF_12/2014_P</v>
          </cell>
          <cell r="C2086" t="str">
            <v>UN</v>
          </cell>
          <cell r="D2086">
            <v>3.33</v>
          </cell>
        </row>
        <row r="2087">
          <cell r="A2087">
            <v>89406</v>
          </cell>
          <cell r="B2087" t="str">
            <v>CURVA 90 GRAUS, PVC, SOLDÁVEL, DN 20MM, INSTALADO EM RAMAL DE DISTRIBU IÇÃO DE ÁGUA - FORNECIMENTO E INSTALAÇÃO. AF_12/2014_P</v>
          </cell>
          <cell r="C2087" t="str">
            <v>UN</v>
          </cell>
          <cell r="D2087">
            <v>4.57</v>
          </cell>
        </row>
        <row r="2088">
          <cell r="A2088">
            <v>89407</v>
          </cell>
          <cell r="B2088" t="str">
            <v>CURVA 45 GRAUS, PVC, SOLDÁVEL, DN 20MM, INSTALADO EM RAMAL DE DISTRIBU IÇÃO DE ÁGUA - FORNECIMENTO E INSTALAÇÃO. AF_12/2014_P</v>
          </cell>
          <cell r="C2088" t="str">
            <v>UN</v>
          </cell>
          <cell r="D2088">
            <v>4.47</v>
          </cell>
        </row>
        <row r="2089">
          <cell r="A2089">
            <v>89408</v>
          </cell>
          <cell r="B2089" t="str">
            <v>JOELHO 90 GRAUS, PVC, SOLDÁVEL, DN 25MM, INSTALADO EM RAMAL DE DISTRIB UIÇÃO DE ÁGUA - FORNECIMENTO E INSTALAÇÃO. AF_12/2014_P</v>
          </cell>
          <cell r="C2089" t="str">
            <v>UN</v>
          </cell>
          <cell r="D2089">
            <v>3.81</v>
          </cell>
        </row>
        <row r="2090">
          <cell r="A2090">
            <v>89409</v>
          </cell>
          <cell r="B2090" t="str">
            <v>JOELHO 45 GRAUS, PVC, SOLDÁVEL, DN 25MM, INSTALADO EM RAMAL DE DISTRIB UIÇÃO DE ÁGUA - FORNECIMENTO E INSTALAÇÃO. AF_12/2014_P</v>
          </cell>
          <cell r="C2090" t="str">
            <v>UN</v>
          </cell>
          <cell r="D2090">
            <v>4.26</v>
          </cell>
        </row>
        <row r="2091">
          <cell r="A2091">
            <v>89410</v>
          </cell>
          <cell r="B2091" t="str">
            <v>CURVA 90 GRAUS, PVC, SOLDÁVEL, DN 25MM, INSTALADO EM RAMAL DE DISTRIBU IÇÃO DE ÁGUA - FORNECIMENTO E INSTALAÇÃO. AF_12/2014_P</v>
          </cell>
          <cell r="C2091" t="str">
            <v>UN</v>
          </cell>
          <cell r="D2091">
            <v>5.87</v>
          </cell>
        </row>
        <row r="2092">
          <cell r="A2092">
            <v>89411</v>
          </cell>
          <cell r="B2092" t="str">
            <v>CURVA 45 GRAUS, PVC, SOLDÁVEL, DN 25MM, INSTALADO EM RAMAL DE DISTRIBU IÇÃO DE ÁGUA - FORNECIMENTO E INSTALAÇÃO. AF_12/2014_P</v>
          </cell>
          <cell r="C2092" t="str">
            <v>UN</v>
          </cell>
          <cell r="D2092">
            <v>5.35</v>
          </cell>
        </row>
        <row r="2093">
          <cell r="A2093">
            <v>89412</v>
          </cell>
          <cell r="B2093" t="str">
            <v>JOELHO 90 GRAUS, PVC, SOLDÁVEL, DN 25MM, X 3/4" INSTALADO EM RAMAL DE DISTRIBUIÇÃO DE ÁGUA - FORNECIMENTO E INSTALAÇÃO. AF_12/2014_P</v>
          </cell>
          <cell r="C2093" t="str">
            <v>UN</v>
          </cell>
          <cell r="D2093">
            <v>5.44</v>
          </cell>
        </row>
        <row r="2094">
          <cell r="A2094">
            <v>89413</v>
          </cell>
          <cell r="B2094" t="str">
            <v>JOELHO 90 GRAUS, PVC, SOLDÁVEL, DN 32MM, INSTALADO EM RAMAL DE DISTRIB UIÇÃO DE ÁGUA - FORNECIMENTO E INSTALAÇÃO. AF_12/2014_P</v>
          </cell>
          <cell r="C2094" t="str">
            <v>UN</v>
          </cell>
          <cell r="D2094">
            <v>5.42</v>
          </cell>
        </row>
        <row r="2095">
          <cell r="A2095">
            <v>89414</v>
          </cell>
          <cell r="B2095" t="str">
            <v>JOELHO 45 GRAUS, PVC, SOLDÁVEL, DN 32MM, INSTALADO EM RAMAL DE DISTRIB UIÇÃO DE ÁGUA - FORNECIMENTO E INSTALAÇÃO. AF_12/2014_P</v>
          </cell>
          <cell r="C2095" t="str">
            <v>UN</v>
          </cell>
          <cell r="D2095">
            <v>6.64</v>
          </cell>
        </row>
        <row r="2096">
          <cell r="A2096">
            <v>89415</v>
          </cell>
          <cell r="B2096" t="str">
            <v>CURVA 90 GRAUS, PVC, SOLDÁVEL, DN 32MM, INSTALADO EM RAMAL DE DISTRIBU IÇÃO DE ÁGUA - FORNECIMENTO E INSTALAÇÃO. AF_12/2014_P</v>
          </cell>
          <cell r="C2096" t="str">
            <v>UN</v>
          </cell>
          <cell r="D2096">
            <v>9.26</v>
          </cell>
        </row>
        <row r="2097">
          <cell r="A2097">
            <v>89416</v>
          </cell>
          <cell r="B2097" t="str">
            <v>CURVA 45 GRAUS, PVC, SOLDÁVEL, DN 32MM, INSTALADO EM RAMAL DE DISTRIBU IÇÃO DE ÁGUA - FORNECIMENTO E INSTALAÇÃO. AF_12/2014_P</v>
          </cell>
          <cell r="C2097" t="str">
            <v>UN</v>
          </cell>
          <cell r="D2097">
            <v>7.36</v>
          </cell>
        </row>
        <row r="2098">
          <cell r="A2098">
            <v>89417</v>
          </cell>
          <cell r="B2098" t="str">
            <v>LUVA, PVC, SOLDÁVEL, DN 20MM, INSTALADO EM RAMAL DE DISTRIBUIÇÃO DE ÁG UA - FORNECIMENTO E INSTALAÇÃO. AF_12/2014_P</v>
          </cell>
          <cell r="C2098" t="str">
            <v>UN</v>
          </cell>
          <cell r="D2098">
            <v>2.57</v>
          </cell>
        </row>
        <row r="2099">
          <cell r="A2099">
            <v>89418</v>
          </cell>
          <cell r="B2099" t="str">
            <v>LUVA DE CORRER, PVC, SOLDÁVEL, DN 20MM, INSTALADO EM RAMAL DE DISTRIBU IÇÃO DE ÁGUA - FORNECIMENTO E INSTALAÇÃO. AF_12/2014_P</v>
          </cell>
          <cell r="C2099" t="str">
            <v>UN</v>
          </cell>
          <cell r="D2099">
            <v>8.6</v>
          </cell>
        </row>
        <row r="2100">
          <cell r="A2100">
            <v>89419</v>
          </cell>
          <cell r="B2100" t="str">
            <v>LUVA DE REDUÇÃO, PVC, SOLDÁVEL, DN 25MM X 20MM, INSTALADO EM RAMAL DE DISTRIBUIÇÃO DE ÁGUA - FORNECIMENTO E INSTALAÇÃO. AF_12/2014_P</v>
          </cell>
          <cell r="C2100" t="str">
            <v>UN</v>
          </cell>
          <cell r="D2100">
            <v>3</v>
          </cell>
        </row>
        <row r="2101">
          <cell r="A2101">
            <v>89420</v>
          </cell>
          <cell r="B2101" t="str">
            <v>LUVA COM BUCHA DE LATÃO, PVC, SOLDÁVEL, DN 20MM X 1/2", INSTALADO EM R AMAL DE DISTRIBUIÇÃO DE ÁGUA - FORNECIMENTO E INSTALAÇÃO. AF_12/2014_P</v>
          </cell>
          <cell r="C2101" t="str">
            <v>UN</v>
          </cell>
          <cell r="D2101">
            <v>6.03</v>
          </cell>
        </row>
        <row r="2102">
          <cell r="A2102">
            <v>89421</v>
          </cell>
          <cell r="B2102" t="str">
            <v>UNIÃO, PVC, SOLDÁVEL, DN 20MM, INSTALADO EM RAMAL DE DISTRIBUIÇÃO DE Á GUA - FORNECIMENTO E INSTALAÇÃO. AF_12/2014_P</v>
          </cell>
          <cell r="C2102" t="str">
            <v>UN</v>
          </cell>
          <cell r="D2102">
            <v>7.84</v>
          </cell>
        </row>
        <row r="2103">
          <cell r="A2103">
            <v>89422</v>
          </cell>
          <cell r="B2103" t="str">
            <v>ADAPTADOR CURTO COM BOLSA E ROSCA PARA REGISTRO, PVC, SOLDÁVEL, DN 20M M X 1/2", INSTALADO EM RAMAL DE DISTRIBUIÇÃO DE ÁGUA - FORNECIMENTO E INSTALAÇÃO. AF_12/2014_P</v>
          </cell>
          <cell r="C2103" t="str">
            <v>UN</v>
          </cell>
          <cell r="D2103">
            <v>2.76</v>
          </cell>
        </row>
        <row r="2104">
          <cell r="A2104">
            <v>89424</v>
          </cell>
          <cell r="B2104" t="str">
            <v>LUVA, PVC, SOLDÁVEL, DN 25MM, INSTALADO EM RAMAL DE DISTRIBUIÇÃO DE ÁG UA - FORNECIMENTO E INSTALAÇÃO. AF_12/2014_P</v>
          </cell>
          <cell r="C2104" t="str">
            <v>UN</v>
          </cell>
          <cell r="D2104">
            <v>3</v>
          </cell>
        </row>
        <row r="2105">
          <cell r="A2105">
            <v>89425</v>
          </cell>
          <cell r="B2105" t="str">
            <v>LUVA DE CORRER, PVC, SOLDÁVEL, DN 25MM, INSTALADO EM RAMAL DE DISTRIBU IÇÃO DE ÁGUA - FORNECIMENTO E INSTALAÇÃO. AF_12/2014_P</v>
          </cell>
          <cell r="C2105" t="str">
            <v>UN</v>
          </cell>
          <cell r="D2105">
            <v>11.65</v>
          </cell>
        </row>
        <row r="2106">
          <cell r="A2106">
            <v>89426</v>
          </cell>
          <cell r="B2106" t="str">
            <v>LUVA DE REDUÇÃO, PVC, SOLDÁVEL, DN 32MM X 25MM, INSTALADO EM RAMAL DE DISTRIBUIÇÃO DE ÁGUA - FORNECIMENTO E INSTALAÇÃO. AF_12/2014_P</v>
          </cell>
          <cell r="C2106" t="str">
            <v>UN</v>
          </cell>
          <cell r="D2106">
            <v>4.74</v>
          </cell>
        </row>
        <row r="2107">
          <cell r="A2107">
            <v>89427</v>
          </cell>
          <cell r="B2107" t="str">
            <v>LUVA COM BUCHA DE LATÃO, PVC, SOLDÁVEL, DN 25MM X 3/4", INSTALADO EM R AMAL DE DISTRIBUIÇÃO DE ÁGUA - FORNECIMENTO E INSTALAÇÃO. AF_12/2014_P</v>
          </cell>
          <cell r="C2107" t="str">
            <v>UN</v>
          </cell>
          <cell r="D2107">
            <v>7.74</v>
          </cell>
        </row>
        <row r="2108">
          <cell r="A2108">
            <v>89428</v>
          </cell>
          <cell r="B2108" t="str">
            <v>UNIÃO, PVC, SOLDÁVEL, DN 25MM, INSTALADO EM RAMAL DE DISTRIBUIÇÃO DE Á GUA - FORNECIMENTO E INSTALAÇÃO. AF_12/2014_P</v>
          </cell>
          <cell r="C2108" t="str">
            <v>UN</v>
          </cell>
          <cell r="D2108">
            <v>9.25</v>
          </cell>
        </row>
        <row r="2109">
          <cell r="A2109">
            <v>89429</v>
          </cell>
          <cell r="B2109" t="str">
            <v>ADAPTADOR CURTO COM BOLSA E ROSCA PARA REGISTRO, PVC, SOLDÁVEL, DN 25M M X 3/4", INSTALADO EM RAMAL DE DISTRIBUIÇÃO DE ÁGUA - FORNECIMENTO E INSTALAÇÃO. AF_12/2014_P</v>
          </cell>
          <cell r="C2109" t="str">
            <v>UN</v>
          </cell>
          <cell r="D2109">
            <v>3.2</v>
          </cell>
        </row>
        <row r="2110">
          <cell r="A2110">
            <v>89431</v>
          </cell>
          <cell r="B2110" t="str">
            <v>LUVA, PVC, SOLDÁVEL, DN 32MM, INSTALADO EM RAMAL DE DISTRIBUIÇÃO DE ÁG UA - FORNECIMENTO E INSTALAÇÃO. AF_12/2014_P</v>
          </cell>
          <cell r="C2110" t="str">
            <v>UN</v>
          </cell>
          <cell r="D2110">
            <v>4.22</v>
          </cell>
        </row>
        <row r="2111">
          <cell r="A2111">
            <v>89433</v>
          </cell>
          <cell r="B2111" t="str">
            <v>LUVA DE REDUÇÃO, PVC, SOLDÁVEL, DN 40MM X 32MM, INSTALADO EM RAMAL DE DISTRIBUIÇÃO DE ÁGUA - FORNECIMENTO E INSTALAÇÃO. AF_12/2014_P</v>
          </cell>
          <cell r="C2111" t="str">
            <v>UN</v>
          </cell>
          <cell r="D2111">
            <v>5.8</v>
          </cell>
        </row>
        <row r="2112">
          <cell r="A2112">
            <v>89434</v>
          </cell>
          <cell r="B2112" t="str">
            <v>LUVA SOLDÁVEL E COM ROSCA, PVC, SOLDÁVEL, DN 32MM X 1", INSTALADO EM R AMAL DE DISTRIBUIÇÃO DE ÁGUA - FORNECIMENTO E INSTALAÇÃO. AF_12/2014_P</v>
          </cell>
          <cell r="C2112" t="str">
            <v>UN</v>
          </cell>
          <cell r="D2112">
            <v>6.49</v>
          </cell>
        </row>
        <row r="2113">
          <cell r="A2113">
            <v>89435</v>
          </cell>
          <cell r="B2113" t="str">
            <v>UNIÃO, PVC, SOLDÁVEL, DN 32MM, INSTALADO EM RAMAL DE DISTRIBUIÇÃO DE Á GUA - FORNECIMENTO E INSTALAÇÃO. AF_12/2014_P</v>
          </cell>
          <cell r="C2113" t="str">
            <v>UN</v>
          </cell>
          <cell r="D2113">
            <v>14.51</v>
          </cell>
        </row>
        <row r="2114">
          <cell r="A2114">
            <v>89436</v>
          </cell>
          <cell r="B2114" t="str">
            <v>ADAPTADOR CURTO COM BOLSA E ROSCA PARA REGISTRO, PVC, SOLDÁVEL, DN 32M M X 1", INSTALADO EM RAMAL DE DISTRIBUIÇÃO DE ÁGUA - FORNECIMENTO E IN STALAÇÃO. AF_12/2014_P</v>
          </cell>
          <cell r="C2114" t="str">
            <v>UN</v>
          </cell>
          <cell r="D2114">
            <v>4.54</v>
          </cell>
        </row>
        <row r="2115">
          <cell r="A2115">
            <v>89438</v>
          </cell>
          <cell r="B2115" t="str">
            <v>TE, PVC, SOLDÁVEL, DN 20MM, INSTALADO EM RAMAL DE DISTRIBUIÇÃO DE ÁGUA - FORNECIMENTO E INSTALAÇÃO. AF_12/2014_P</v>
          </cell>
          <cell r="C2115" t="str">
            <v>UN</v>
          </cell>
          <cell r="D2115">
            <v>4.4400000000000004</v>
          </cell>
        </row>
        <row r="2116">
          <cell r="A2116">
            <v>89439</v>
          </cell>
          <cell r="B2116" t="str">
            <v>TÊ SOLDÁVEL E COM ROSCA NA BOLSA CENTRAL, PVC, SOLDÁVEL, DN 20MM X 1/2 ", INSTALADO EM RAMAL DE DISTRIBUIÇÃO DE ÁGUA - FORNECIMENTO E INSTALA ÇÃO. AF_12/2014_P</v>
          </cell>
          <cell r="C2116" t="str">
            <v>UN</v>
          </cell>
          <cell r="D2116">
            <v>5.5</v>
          </cell>
        </row>
        <row r="2117">
          <cell r="A2117">
            <v>89440</v>
          </cell>
          <cell r="B2117" t="str">
            <v>TE, PVC, SOLDÁVEL, DN 25MM, INSTALADO EM RAMAL DE DISTRIBUIÇÃO DE ÁGUA - FORNECIMENTO E INSTALAÇÃO. AF_12/2014_P</v>
          </cell>
          <cell r="C2117" t="str">
            <v>UN</v>
          </cell>
          <cell r="D2117">
            <v>5.41</v>
          </cell>
        </row>
        <row r="2118">
          <cell r="A2118">
            <v>89441</v>
          </cell>
          <cell r="B2118" t="str">
            <v>TÊ COM BUCHA DE LATÃO NA BOLSA CENTRAL, PVC, SOLDÁVEL, DN 25MM X 1/2", INSTALADO EM RAMAL DE DISTRIBUIÇÃO DE ÁGUA - FORNECIMENTO E INSTALAÇÃ O. AF_12/2014_P</v>
          </cell>
          <cell r="C2118" t="str">
            <v>UN</v>
          </cell>
          <cell r="D2118">
            <v>11.59</v>
          </cell>
        </row>
        <row r="2119">
          <cell r="A2119">
            <v>89442</v>
          </cell>
          <cell r="B2119" t="str">
            <v>TÊ DE REDUÇÃO, PVC, SOLDÁVEL, DN 25MM X 20MM, INSTALADO EM RAMAL DE DI STRIBUIÇÃO DE ÁGUA - FORNECIMENTO E INSTALAÇÃO. AF_12/2014_P</v>
          </cell>
          <cell r="C2119" t="str">
            <v>UN</v>
          </cell>
          <cell r="D2119">
            <v>6.71</v>
          </cell>
        </row>
        <row r="2120">
          <cell r="A2120">
            <v>89443</v>
          </cell>
          <cell r="B2120" t="str">
            <v>TE, PVC, SOLDÁVEL, DN 32MM, INSTALADO EM RAMAL DE DISTRIBUIÇÃO DE ÁGUA - FORNECIMENTO E INSTALAÇÃO. AF_12/2014_P</v>
          </cell>
          <cell r="C2120" t="str">
            <v>UN</v>
          </cell>
          <cell r="D2120">
            <v>7.81</v>
          </cell>
        </row>
        <row r="2121">
          <cell r="A2121">
            <v>89444</v>
          </cell>
          <cell r="B2121" t="str">
            <v>TÊ COM BUCHA DE LATÃO NA BOLSA CENTRAL, PVC, SOLDÁVEL, DN 32MM X 3/4", INSTALADO EM RAMAL DE DISTRIBUIÇÃO DE ÁGUA - FORNECIMENTO E INSTALAÇÃ O. AF_12/2014_P</v>
          </cell>
          <cell r="C2121" t="str">
            <v>UN</v>
          </cell>
          <cell r="D2121">
            <v>17.72</v>
          </cell>
        </row>
        <row r="2122">
          <cell r="A2122">
            <v>89445</v>
          </cell>
          <cell r="B2122" t="str">
            <v>TÊ DE REDUÇÃO, PVC, SOLDÁVEL, DN 32MM X 25MM, INSTALADO EM RAMAL DE DI STRIBUIÇÃO DE ÁGUA - FORNECIMENTO E INSTALAÇÃO. AF_12/2014_P</v>
          </cell>
          <cell r="C2122" t="str">
            <v>UN</v>
          </cell>
          <cell r="D2122">
            <v>9.83</v>
          </cell>
        </row>
        <row r="2123">
          <cell r="A2123">
            <v>89446</v>
          </cell>
          <cell r="B2123" t="str">
            <v>TUBO, PVC, SOLDÁVEL, DN 25MM, INSTALADO EM PRUMADA DE ÁGUA - FORNECIME NTO E INSTALAÇÃO. AF_12/2014_P</v>
          </cell>
          <cell r="C2123" t="str">
            <v>M</v>
          </cell>
          <cell r="D2123">
            <v>3.5</v>
          </cell>
        </row>
        <row r="2124">
          <cell r="A2124">
            <v>89447</v>
          </cell>
          <cell r="B2124" t="str">
            <v>TUBO, PVC, SOLDÁVEL, DN 32MM, INSTALADO EM PRUMADA DE ÁGUA - FORNECIME NTO E INSTALAÇÃO. AF_12/2014_P</v>
          </cell>
          <cell r="C2124" t="str">
            <v>M</v>
          </cell>
          <cell r="D2124">
            <v>7.08</v>
          </cell>
        </row>
        <row r="2125">
          <cell r="A2125">
            <v>89448</v>
          </cell>
          <cell r="B2125" t="str">
            <v>TUBO, PVC, SOLDÁVEL, DN 40MM, INSTALADO EM PRUMADA DE ÁGUA - FORNECIME NTO E INSTALAÇÃO. AF_12/2014_P</v>
          </cell>
          <cell r="C2125" t="str">
            <v>M</v>
          </cell>
          <cell r="D2125">
            <v>10.18</v>
          </cell>
        </row>
        <row r="2126">
          <cell r="A2126">
            <v>89449</v>
          </cell>
          <cell r="B2126" t="str">
            <v>TUBO, PVC, SOLDÁVEL, DN 50MM, INSTALADO EM PRUMADA DE ÁGUA - FORNECIME NTO E INSTALAÇÃO. AF_12/2014_P</v>
          </cell>
          <cell r="C2126" t="str">
            <v>M</v>
          </cell>
          <cell r="D2126">
            <v>12.6</v>
          </cell>
        </row>
        <row r="2127">
          <cell r="A2127">
            <v>89450</v>
          </cell>
          <cell r="B2127" t="str">
            <v>TUBO, PVC, SOLDÁVEL, DN 60MM, INSTALADO EM PRUMADA DE ÁGUA - FORNECIME NTO E INSTALAÇÃO. AF_12/2014_P</v>
          </cell>
          <cell r="C2127" t="str">
            <v>M</v>
          </cell>
          <cell r="D2127">
            <v>19.309999999999999</v>
          </cell>
        </row>
        <row r="2128">
          <cell r="A2128">
            <v>89451</v>
          </cell>
          <cell r="B2128" t="str">
            <v>TUBO, PVC, SOLDÁVEL, DN 75MM, INSTALADO EM PRUMADA DE ÁGUA - FORNECIME NTO E INSTALAÇÃO. AF_12/2014_P</v>
          </cell>
          <cell r="C2128" t="str">
            <v>M</v>
          </cell>
          <cell r="D2128">
            <v>26.92</v>
          </cell>
        </row>
        <row r="2129">
          <cell r="A2129">
            <v>89452</v>
          </cell>
          <cell r="B2129" t="str">
            <v>TUBO, PVC, SOLDÁVEL, DN 85MM, INSTALADO EM PRUMADA DE ÁGUA - FORNECIME NTO E INSTALAÇÃO. AF_12/2014_P</v>
          </cell>
          <cell r="C2129" t="str">
            <v>M</v>
          </cell>
          <cell r="D2129">
            <v>33.76</v>
          </cell>
        </row>
        <row r="2130">
          <cell r="A2130">
            <v>89453</v>
          </cell>
          <cell r="B2130" t="str">
            <v>ALVENARIA DE BLOCOS DE CONCRETO ESTRUTURAL 14X19X39 CM, (ESPESSURA 14 CM), FBK = 4,5 MPA, PARA PAREDES COM ÁREA LÍQUIDA MENOR QUE 6M², SEM V ÃOS, UTILIZANDO PALHETA. AF_12/2014</v>
          </cell>
          <cell r="C2130" t="str">
            <v>M2</v>
          </cell>
          <cell r="D2130">
            <v>48.42</v>
          </cell>
        </row>
        <row r="2131">
          <cell r="A2131">
            <v>89454</v>
          </cell>
          <cell r="B2131" t="str">
            <v>ALVENARIA DE BLOCOS DE CONCRETO ESTRUTURAL 14X19X39 CM, (ESPESSURA 14 CM), FBK = 4,5 MPA, PARA PAREDES COM ÁREA LÍQUIDA MAIOR OU IGUAL A 6M² , SEM VÃOS, UTILIZANDO PALHETA. AF_12/2014</v>
          </cell>
          <cell r="C2131" t="str">
            <v>M2</v>
          </cell>
          <cell r="D2131">
            <v>46.22</v>
          </cell>
        </row>
        <row r="2132">
          <cell r="A2132">
            <v>89455</v>
          </cell>
          <cell r="B2132" t="str">
            <v>ALVENARIA DE BLOCOS DE CONCRETO ESTRUTURAL 14X19X39 CM, (ESPESSURA 14 CM) FBK = 14,0 MPA, PARA PAREDES COM ÁREA LÍQUIDA MENOR QUE 6M², SEM V ÃOS, UTILIZANDO PALHETA. AF_12/2014</v>
          </cell>
          <cell r="C2132" t="str">
            <v>M2</v>
          </cell>
          <cell r="D2132">
            <v>59.87</v>
          </cell>
        </row>
        <row r="2133">
          <cell r="A2133">
            <v>89456</v>
          </cell>
          <cell r="B2133" t="str">
            <v>ALVENARIA DE BLOCOS DE CONCRETO ESTRUTURAL 14X19X39 CM, (ESPESSURA 14 CM) FBK = 14,0 MPA, PARA PAREDES COM ÁREA LÍQUIDA MAIOR OU IGUAL A 6M² , SEM VÃOS, UTILIZANDO PALHETA. AF_12/2014</v>
          </cell>
          <cell r="C2133" t="str">
            <v>M2</v>
          </cell>
          <cell r="D2133">
            <v>57.22</v>
          </cell>
        </row>
        <row r="2134">
          <cell r="A2134">
            <v>89457</v>
          </cell>
          <cell r="B2134" t="str">
            <v>ALVENARIA DE BLOCOS DE CONCRETO ESTRUTURAL 14X19X39 CM, (ESPESSURA 14 CM), FBK = 4,5 MPA, PARA PAREDES COM ÁREA LÍQUIDA MENOR QUE 6M², COM V ÃOS, UTILIZANDO PALHETA. AF_12/2014</v>
          </cell>
          <cell r="C2134" t="str">
            <v>M2</v>
          </cell>
          <cell r="D2134">
            <v>51.46</v>
          </cell>
        </row>
        <row r="2135">
          <cell r="A2135">
            <v>89458</v>
          </cell>
          <cell r="B2135" t="str">
            <v>ALVENARIA DE BLOCOS DE CONCRETO ESTRUTURAL 14X19X39 CM, (ESPESSURA 14 CM), FBK = 4,5 MPA, PARA PAREDES COM ÁREA LÍQUIDA MAIOR OU IGUAL A 6M² , COM VÃOS, UTILIZANDO PALHETA. AF_12/2014</v>
          </cell>
          <cell r="C2135" t="str">
            <v>M2</v>
          </cell>
          <cell r="D2135">
            <v>47.92</v>
          </cell>
        </row>
        <row r="2136">
          <cell r="A2136">
            <v>89459</v>
          </cell>
          <cell r="B2136" t="str">
            <v>ALVENARIA DE BLOCOS DE CONCRETO ESTRUTURAL 14X19X39 CM, (ESPESSURA 14 CM) FBK = 14,0 MPA, PARA PAREDES COM ÁREA LÍQUIDA MENOR QUE 6M², COM V ÃOS, UTILIZANDO PALHETA. AF_12/2014</v>
          </cell>
          <cell r="C2136" t="str">
            <v>M2</v>
          </cell>
          <cell r="D2136">
            <v>64.13</v>
          </cell>
        </row>
        <row r="2137">
          <cell r="A2137">
            <v>89460</v>
          </cell>
          <cell r="B2137" t="str">
            <v>ALVENARIA DE BLOCOS DE CONCRETO ESTRUTURAL 14X19X39 CM, (ESPESSURA 14 CM) FBK = 14,0 MPA, PARA PAREDES COM ÁREA LÍQUIDA MAIOR OU IGUAL A 6M² , COM VÃOS, UTILIZANDO PALHETA. AF_12/2014</v>
          </cell>
          <cell r="C2137" t="str">
            <v>M2</v>
          </cell>
          <cell r="D2137">
            <v>59.78</v>
          </cell>
        </row>
        <row r="2138">
          <cell r="A2138">
            <v>89462</v>
          </cell>
          <cell r="B2138" t="str">
            <v>ALVENARIA DE BLOCOS DE CONCRETO ESTRUTURAL 14X19X29 CM, (ESPESSURA 14 CM), FBK = 4,5 MPA, PARA PAREDES COM ÁREA LÍQUIDA MENOR QUE 6M², SEM V ÃOS, UTILIZANDO PALHETA. AF_12/2014</v>
          </cell>
          <cell r="C2138" t="str">
            <v>M2</v>
          </cell>
          <cell r="D2138">
            <v>55.79</v>
          </cell>
        </row>
        <row r="2139">
          <cell r="A2139">
            <v>89463</v>
          </cell>
          <cell r="B2139" t="str">
            <v>ALVENARIA DE BLOCOS DE CONCRETO ESTRUTURAL 14X19X29 CM, (ESPESSURA 14 CM), FBK = 4,5 MPA, PARA PAREDES COM ÁREA LÍQUIDA MAIOR OU IGUAL A 6M² , SEM VÃOS, UTILIZANDO PALHETA. AF_12/2014</v>
          </cell>
          <cell r="C2139" t="str">
            <v>M2</v>
          </cell>
          <cell r="D2139">
            <v>53.81</v>
          </cell>
        </row>
        <row r="2140">
          <cell r="A2140">
            <v>89464</v>
          </cell>
          <cell r="B2140" t="str">
            <v>ALVENARIA DE BLOCOS DE CONCRETO ESTRUTURAL 14X19X29 CM, (ESPESSURA 14 CM) FBK = 14,0 MPA, PARA PAREDES COM ÁREA LÍQUIDA MENOR QUE 6M², SEM V ÃOS, UTILIZANDO PALHETA. AF_12/2014</v>
          </cell>
          <cell r="C2140" t="str">
            <v>M2</v>
          </cell>
          <cell r="D2140">
            <v>74.510000000000005</v>
          </cell>
        </row>
        <row r="2141">
          <cell r="A2141">
            <v>89465</v>
          </cell>
          <cell r="B2141" t="str">
            <v>ALVENARIA DE BLOCOS DE CONCRETO ESTRUTURAL 14X19X29 CM, (ESPESSURA 14 CM) FBK = 14,0 MPA, PARA PAREDES COM ÁREA LÍQUIDA MAIOR OU IGUAL A 6M² , SEM VÃOS, UTILIZANDO PALHETA. AF_12/2014</v>
          </cell>
          <cell r="C2141" t="str">
            <v>M2</v>
          </cell>
          <cell r="D2141">
            <v>72.16</v>
          </cell>
        </row>
        <row r="2142">
          <cell r="A2142">
            <v>89466</v>
          </cell>
          <cell r="B2142" t="str">
            <v>ALVENARIA DE BLOCOS DE CONCRETO ESTRUTURAL 14X19X29 CM, (ESPESSURA 14 CM), FBK = 4,5 MPA, PARA PAREDES COM ÁREA LÍQUIDA MENOR QUE 6M², COM V ÃOS, UTILIZANDO PALHETA. AF_12/2014</v>
          </cell>
          <cell r="C2142" t="str">
            <v>M2</v>
          </cell>
          <cell r="D2142">
            <v>58.95</v>
          </cell>
        </row>
        <row r="2143">
          <cell r="A2143">
            <v>89467</v>
          </cell>
          <cell r="B2143" t="str">
            <v>ALVENARIA DE BLOCOS DE CONCRETO ESTRUTURAL 14X19X29 CM, (ESPESSURA 14 CM), FBK = 4,5 MPA, PARA PAREDES COM ÁREA LÍQUIDA MAIOR OU IGUAL A 6M² , COM VÃOS, UTILIZANDO PALHETA. AF_12/2014</v>
          </cell>
          <cell r="C2143" t="str">
            <v>M2</v>
          </cell>
          <cell r="D2143">
            <v>55.5</v>
          </cell>
        </row>
        <row r="2144">
          <cell r="A2144">
            <v>89468</v>
          </cell>
          <cell r="B2144" t="str">
            <v>ALVENARIA DE BLOCOS DE CONCRETO ESTRUTURAL 14X19X29 CM, (ESPESSURA 14 CM) FBK = 14,0 MPA, PARA PAREDES COM ÁREA LÍQUIDA MENOR QUE 6M², COM V ÃOS, UTILIZANDO PALHETA. AF_12/2014</v>
          </cell>
          <cell r="C2144" t="str">
            <v>M2</v>
          </cell>
          <cell r="D2144">
            <v>78.41</v>
          </cell>
        </row>
        <row r="2145">
          <cell r="A2145">
            <v>89469</v>
          </cell>
          <cell r="B2145" t="str">
            <v>ALVENARIA DE BLOCOS DE CONCRETO ESTRUTURAL 14X19X29 CM, (ESPESSURA 14 CM) FBK = 14,0 MPA, PARA PAREDES COM ÁREA LÍQUIDA MAIOR OU IGUAL A 6M² , COM VÃOS, UTILIZANDO PALHETA. AF_12/2014</v>
          </cell>
          <cell r="C2145" t="str">
            <v>M2</v>
          </cell>
          <cell r="D2145">
            <v>74.23</v>
          </cell>
        </row>
        <row r="2146">
          <cell r="A2146">
            <v>89470</v>
          </cell>
          <cell r="B2146" t="str">
            <v>ALVENARIA DE BLOCOS DE CONCRETO ESTRUTURAL 14X19X39 CM, (ESPESSURA 14 CM), FBK = 4,5 MPA, PARA PAREDES COM ÁREA LÍQUIDA MENOR QUE 6M², SEM V ÃOS, UTILIZANDO COLHER DE PEDREIRO. AF_12/2014</v>
          </cell>
          <cell r="C2146" t="str">
            <v>M2</v>
          </cell>
          <cell r="D2146">
            <v>57.77</v>
          </cell>
        </row>
        <row r="2147">
          <cell r="A2147">
            <v>89471</v>
          </cell>
          <cell r="B2147" t="str">
            <v>ALVENARIA DE BLOCOS DE CONCRETO ESTRUTURAL 14X19X39 CM, (ESPESSURA 14 CM), FBK = 4,5 MPA, PARA PAREDES COM ÁREA LÍQUIDA MAIOR OU IGUAL A 6M² , SEM VÃOS, UTILIZANDO COLHER DE PEDREIRO. AF_12/2014</v>
          </cell>
          <cell r="C2147" t="str">
            <v>M2</v>
          </cell>
          <cell r="D2147">
            <v>55.58</v>
          </cell>
        </row>
        <row r="2148">
          <cell r="A2148">
            <v>89472</v>
          </cell>
          <cell r="B2148" t="str">
            <v>ALVENARIA DE BLOCOS DE CONCRETO ESTRUTURAL 14X19X39 CM, (ESPESSURA 14 CM) FBK = 14,0 MPA, PARA PAREDES COM ÁREA LÍQUIDA MENOR QUE 6M², SEM V ÃOS, UTILIZANDO COLHER DE PEDREIRO. AF_12/2014</v>
          </cell>
          <cell r="C2148" t="str">
            <v>M2</v>
          </cell>
          <cell r="D2148">
            <v>69.069999999999993</v>
          </cell>
        </row>
        <row r="2149">
          <cell r="A2149">
            <v>89473</v>
          </cell>
          <cell r="B2149" t="str">
            <v>ALVENARIA DE BLOCOS DE CONCRETO ESTRUTURAL 14X19X39 CM, (ESPESSURA 14 CM) FBK = 14,0 MPA, PARA PAREDES COM ÁREA LÍQUIDA MAIOR OU IGUAL A 6M² , SEM VÃOS, UTILIZANDO COLHER DE PEDREIRO. AF_12/2014</v>
          </cell>
          <cell r="C2149" t="str">
            <v>M2</v>
          </cell>
          <cell r="D2149">
            <v>66.56</v>
          </cell>
        </row>
        <row r="2150">
          <cell r="A2150">
            <v>89474</v>
          </cell>
          <cell r="B2150" t="str">
            <v>ALVENARIA DE BLOCOS DE CONCRETO ESTRUTURAL 14X19X39 CM, (ESPESSURA 14 CM), FBK = 4,5 MPA, PARA PAREDES COM ÁREA LÍQUIDA MENOR QUE 6M², COM V ÃOS, UTILIZANDO COLHER DE PEDREIRO. AF_12/2014</v>
          </cell>
          <cell r="C2150" t="str">
            <v>M2</v>
          </cell>
          <cell r="D2150">
            <v>63.39</v>
          </cell>
        </row>
        <row r="2151">
          <cell r="A2151">
            <v>89475</v>
          </cell>
          <cell r="B2151" t="str">
            <v>ALVENARIA DE BLOCOS DE CONCRETO ESTRUTURAL 14X19X39 CM, (ESPESSURA 14 CM), FBK = 4,5 MPA, PARA PAREDES COM ÁREA LÍQUIDA MAIOR OU IGUAL A 6M² , COM VÃOS, UTILIZANDO COLHER DE PEDREIRO. AF_12/2014</v>
          </cell>
          <cell r="C2151" t="str">
            <v>M2</v>
          </cell>
          <cell r="D2151">
            <v>58.69</v>
          </cell>
        </row>
        <row r="2152">
          <cell r="A2152">
            <v>89476</v>
          </cell>
          <cell r="B2152" t="str">
            <v>ALVENARIA DE BLOCOS DE CONCRETO ESTRUTURAL 14X19X39 CM, (ESPESSURA 14 CM) FBK = 14,0 MPA, PARA PAREDES COM ÁREA LÍQUIDA MENOR QUE 6M², COM V ÃOS, UTILIZANDO COLHER DE PEDREIRO. AF_12/2014</v>
          </cell>
          <cell r="C2152" t="str">
            <v>M2</v>
          </cell>
          <cell r="D2152">
            <v>76.05</v>
          </cell>
        </row>
        <row r="2153">
          <cell r="A2153">
            <v>89477</v>
          </cell>
          <cell r="B2153" t="str">
            <v>ALVENARIA DE BLOCOS DE CONCRETO ESTRUTURAL 14X19X39 CM, (ESPESSURA 14 CM) FBK = 14,0 MPA, PARA PAREDES COM ÁREA LÍQUIDA MAIOR OU IGUAL A 6M² , COM VÃOS, UTILIZANDO COLHER DE PEDREIRO. AF_12/2014</v>
          </cell>
          <cell r="C2153" t="str">
            <v>M2</v>
          </cell>
          <cell r="D2153">
            <v>70.7</v>
          </cell>
        </row>
        <row r="2154">
          <cell r="A2154">
            <v>89478</v>
          </cell>
          <cell r="B2154" t="str">
            <v>ALVENARIA DE BLOCOS DE CONCRETO ESTRUTURAL 14X19X29 CM, (ESPESSURA 14 CM), FBK = 4,5 MPA, PARA PAREDES COM ÁREA LÍQUIDA MENOR QUE 6M², SEM V ÃOS, UTILIZANDO COLHER DE PEDREIRO. AF_12/2014</v>
          </cell>
          <cell r="C2154" t="str">
            <v>M2</v>
          </cell>
          <cell r="D2154">
            <v>65.33</v>
          </cell>
        </row>
        <row r="2155">
          <cell r="A2155">
            <v>89479</v>
          </cell>
          <cell r="B2155" t="str">
            <v>ALVENARIA DE BLOCOS DE CONCRETO ESTRUTURAL 14X19X29 CM, (ESPESSURA 14 CM), FBK = 4,5 MPA, PARA PAREDES COM ÁREA LÍQUIDA MAIOR OU IGUAL A 6M² , SEM VÃOS, UTILIZANDO COLHER DE PEDREIRO. AF_12/2014</v>
          </cell>
          <cell r="C2155" t="str">
            <v>M2</v>
          </cell>
          <cell r="D2155">
            <v>63.35</v>
          </cell>
        </row>
        <row r="2156">
          <cell r="A2156">
            <v>89480</v>
          </cell>
          <cell r="B2156" t="str">
            <v>ALVENARIA DE BLOCOS DE CONCRETO ESTRUTURAL 14X19X29 CM, (ESPESSURA 14 CM) FBK = 14,0 MPA, PARA PAREDES COM ÁREA LÍQUIDA MENOR QUE 6M², SEM V ÃOS, UTILIZANDO COLHER DE PEDREIRO. AF_12/2014</v>
          </cell>
          <cell r="C2156" t="str">
            <v>M2</v>
          </cell>
          <cell r="D2156">
            <v>83.89</v>
          </cell>
        </row>
        <row r="2157">
          <cell r="A2157">
            <v>89481</v>
          </cell>
          <cell r="B2157" t="str">
            <v>JOELHO 90 GRAUS, PVC, SOLDÁVEL, DN 25MM, INSTALADO EM PRUMADA DE ÁGUA - FORNECIMENTO E INSTALAÇÃO. AF_12/2014_P</v>
          </cell>
          <cell r="C2157" t="str">
            <v>UN</v>
          </cell>
          <cell r="D2157">
            <v>2.93</v>
          </cell>
        </row>
        <row r="2158">
          <cell r="A2158">
            <v>89482</v>
          </cell>
          <cell r="B2158" t="str">
            <v>CAIXA SIFONADA, PVC, DN 100 X 100 X 50 MM, FORNECIDA E INSTALADA EM RA MAIS DE ENCAMINHAMENTO DE ÁGUA PLUVIAL. AF_12/2014_P</v>
          </cell>
          <cell r="C2158" t="str">
            <v>UN</v>
          </cell>
          <cell r="D2158">
            <v>16.309999999999999</v>
          </cell>
        </row>
        <row r="2159">
          <cell r="A2159">
            <v>89483</v>
          </cell>
          <cell r="B2159" t="str">
            <v>ALVENARIA DE BLOCOS DE CONCRETO ESTRUTURAL 14X19X29 CM, (ESPESSURA 14 CM) FBK = 14,0 MPA, PARA PAREDES COM ÁREA LÍQUIDA MAIOR OU IGUAL A 6M² , SEM VÃOS, UTILIZANDO COLHER DE PEDREIRO. AF_12/2014</v>
          </cell>
          <cell r="C2159" t="str">
            <v>M2</v>
          </cell>
          <cell r="D2159">
            <v>81.7</v>
          </cell>
        </row>
        <row r="2160">
          <cell r="A2160">
            <v>89484</v>
          </cell>
          <cell r="B2160" t="str">
            <v>ALVENARIA DE BLOCOS DE CONCRETO ESTRUTURAL 14X19X29 CM, (ESPESSURA 14 CM), FBK = 4,5 MPA, PARA PAREDES COM ÁREA LÍQUIDA MENOR QUE 6M², COM V ÃOS, UTILIZANDO COLHER DE PEDREIRO. AF_12/2014</v>
          </cell>
          <cell r="C2160" t="str">
            <v>M2</v>
          </cell>
          <cell r="D2160">
            <v>71.069999999999993</v>
          </cell>
        </row>
        <row r="2161">
          <cell r="A2161">
            <v>89485</v>
          </cell>
          <cell r="B2161" t="str">
            <v>JOELHO 45 GRAUS, PVC, SOLDÁVEL, DN 25MM, INSTALADO EM PRUMADA DE ÁGUA - FORNECIMENTO E INSTALAÇÃO. AF_12/2014_P</v>
          </cell>
          <cell r="C2161" t="str">
            <v>UN</v>
          </cell>
          <cell r="D2161">
            <v>3.37</v>
          </cell>
        </row>
        <row r="2162">
          <cell r="A2162">
            <v>89486</v>
          </cell>
          <cell r="B2162" t="str">
            <v>ALVENARIA DE BLOCOS DE CONCRETO ESTRUTURAL 14X19X29 CM, (ESPESSURA 14 CM), FBK = 4,5 MPA, PARA PAREDES COM ÁREA LÍQUIDA MAIOR OU IGUAL A 6M² , COM VÃOS, UTILIZANDO COLHER DE PEDREIRO. AF_12/2014</v>
          </cell>
          <cell r="C2162" t="str">
            <v>M2</v>
          </cell>
          <cell r="D2162">
            <v>66.62</v>
          </cell>
        </row>
        <row r="2163">
          <cell r="A2163">
            <v>89487</v>
          </cell>
          <cell r="B2163" t="str">
            <v>ALVENARIA DE BLOCOS DE CONCRETO ESTRUTURAL 14X19X29 CM, (ESPESSURA 14 CM) FBK = 14,0 MPA, PARA PAREDES COM ÁREA LÍQUIDA MENOR QUE 6M², COM V ÃOS, UTILIZANDO COLHER DE PEDREIRO. AF_12/2014</v>
          </cell>
          <cell r="C2163" t="str">
            <v>M2</v>
          </cell>
          <cell r="D2163">
            <v>90.52</v>
          </cell>
        </row>
        <row r="2164">
          <cell r="A2164">
            <v>89488</v>
          </cell>
          <cell r="B2164" t="str">
            <v>ALVENARIA DE BLOCOS DE CONCRETO ESTRUTURAL 14X19X29 CM, (ESPESSURA 14 CM) FBK = 14,0 MPA, PARA PAREDES COM ÁREA LÍQUIDA MAIOR OU IGUAL A 6M² , COM VÃOS, UTILIZANDO COLHER DE PEDREIRO. AF_12/2014</v>
          </cell>
          <cell r="C2164" t="str">
            <v>M2</v>
          </cell>
          <cell r="D2164">
            <v>85.34</v>
          </cell>
        </row>
        <row r="2165">
          <cell r="A2165">
            <v>89489</v>
          </cell>
          <cell r="B2165" t="str">
            <v>CURVA 90 GRAUS, PVC, SOLDÁVEL, DN 25MM, INSTALADO EM PRUMADA DE ÁGUA - FORNECIMENTO E INSTALAÇÃO. AF_12/2014_P</v>
          </cell>
          <cell r="C2165" t="str">
            <v>UN</v>
          </cell>
          <cell r="D2165">
            <v>4.99</v>
          </cell>
        </row>
        <row r="2166">
          <cell r="A2166">
            <v>89490</v>
          </cell>
          <cell r="B2166" t="str">
            <v>CURVA 45 GRAUS, PVC, SOLDÁVEL, DN 25MM, INSTALADO EM PRUMADA DE ÁGUA - FORNECIMENTO E INSTALAÇÃO. AF_12/2014_P</v>
          </cell>
          <cell r="C2166" t="str">
            <v>UN</v>
          </cell>
          <cell r="D2166">
            <v>4.47</v>
          </cell>
        </row>
        <row r="2167">
          <cell r="A2167">
            <v>89491</v>
          </cell>
          <cell r="B2167" t="str">
            <v>CAIXA SIFONADA, PVC, DN 150 X 185 X 75 MM, FORNECIDA E INSTALADA EM RA MAIS DE ENCAMINHAMENTO DE ÁGUA PLUVIAL. AF_12/2014_P</v>
          </cell>
          <cell r="C2167" t="str">
            <v>UN</v>
          </cell>
          <cell r="D2167">
            <v>39.93</v>
          </cell>
        </row>
        <row r="2168">
          <cell r="A2168">
            <v>89492</v>
          </cell>
          <cell r="B2168" t="str">
            <v>JOELHO 90 GRAUS, PVC, SOLDÁVEL, DN 32MM, INSTALADO EM PRUMADA DE ÁGUA - FORNECIMENTO E INSTALAÇÃO. AF_12/2014_P</v>
          </cell>
          <cell r="C2168" t="str">
            <v>UN</v>
          </cell>
          <cell r="D2168">
            <v>4.42</v>
          </cell>
        </row>
        <row r="2169">
          <cell r="A2169">
            <v>89493</v>
          </cell>
          <cell r="B2169" t="str">
            <v>JOELHO 45 GRAUS, PVC, SOLDÁVEL, DN 32MM, INSTALADO EM PRUMADA DE ÁGUA - FORNECIMENTO E INSTALAÇÃO. AF_12/2014_P</v>
          </cell>
          <cell r="C2169" t="str">
            <v>UN</v>
          </cell>
          <cell r="D2169">
            <v>5.64</v>
          </cell>
        </row>
        <row r="2170">
          <cell r="A2170">
            <v>89494</v>
          </cell>
          <cell r="B2170" t="str">
            <v>CURVA 90 GRAUS, PVC, SOLDÁVEL, DN 32MM, INSTALADO EM PRUMADA DE ÁGUA - FORNECIMENTO E INSTALAÇÃO. AF_12/2014_P</v>
          </cell>
          <cell r="C2170" t="str">
            <v>UN</v>
          </cell>
          <cell r="D2170">
            <v>8.26</v>
          </cell>
        </row>
        <row r="2171">
          <cell r="A2171">
            <v>89495</v>
          </cell>
          <cell r="B2171" t="str">
            <v>RALO SIFONADO, PVC, DN 100 X 40 MM, JUNTA SOLDÁVEL, FORNECIDO E INSTAL ADO EM RAMAIS DE ENCAMINHAMENTO DE ÁGUA PLUVIAL. AF_12/2014_P</v>
          </cell>
          <cell r="C2171" t="str">
            <v>UN</v>
          </cell>
          <cell r="D2171">
            <v>6.44</v>
          </cell>
        </row>
        <row r="2172">
          <cell r="A2172">
            <v>89496</v>
          </cell>
          <cell r="B2172" t="str">
            <v>CURVA 45 GRAUS, PVC, SOLDÁVEL, DN 32MM, INSTALADO EM PRUMADA DE ÁGUA - FORNECIMENTO E INSTALAÇÃO. AF_12/2014_P</v>
          </cell>
          <cell r="C2172" t="str">
            <v>UN</v>
          </cell>
          <cell r="D2172">
            <v>6.36</v>
          </cell>
        </row>
        <row r="2173">
          <cell r="A2173">
            <v>89497</v>
          </cell>
          <cell r="B2173" t="str">
            <v>JOELHO 90 GRAUS, PVC, SOLDÁVEL, DN 40MM, INSTALADO EM PRUMADA DE ÁGUA - FORNECIMENTO E INSTALAÇÃO. AF_12/2014_P</v>
          </cell>
          <cell r="C2173" t="str">
            <v>UN</v>
          </cell>
          <cell r="D2173">
            <v>7.25</v>
          </cell>
        </row>
        <row r="2174">
          <cell r="A2174">
            <v>89498</v>
          </cell>
          <cell r="B2174" t="str">
            <v>JOELHO 45 GRAUS, PVC, SOLDÁVEL, DN 40MM, INSTALADO EM PRUMADA DE ÁGUA - FORNECIMENTO E INSTALAÇÃO. AF_12/2014_P</v>
          </cell>
          <cell r="C2174" t="str">
            <v>UN</v>
          </cell>
          <cell r="D2174">
            <v>7.58</v>
          </cell>
        </row>
        <row r="2175">
          <cell r="A2175">
            <v>89499</v>
          </cell>
          <cell r="B2175" t="str">
            <v>CURVA 90 GRAUS, PVC, SOLDÁVEL, DN 40MM, INSTALADO EM PRUMADA DE ÁGUA - FORNECIMENTO E INSTALAÇÃO. AF_12/2014_P</v>
          </cell>
          <cell r="C2175" t="str">
            <v>UN</v>
          </cell>
          <cell r="D2175">
            <v>13.29</v>
          </cell>
        </row>
        <row r="2176">
          <cell r="A2176">
            <v>89500</v>
          </cell>
          <cell r="B2176" t="str">
            <v>CURVA 45 GRAUS, PVC, SOLDÁVEL, DN 40MM, INSTALADO EM PRUMADA DE ÁGUA - FORNECIMENTO E INSTALAÇÃO. AF_12/2014_P</v>
          </cell>
          <cell r="C2176" t="str">
            <v>UN</v>
          </cell>
          <cell r="D2176">
            <v>7.98</v>
          </cell>
        </row>
        <row r="2177">
          <cell r="A2177">
            <v>89501</v>
          </cell>
          <cell r="B2177" t="str">
            <v>JOELHO 90 GRAUS, PVC, SOLDÁVEL, DN 50MM, INSTALADO EM PRUMADA DE ÁGUA - FORNECIMENTO E INSTALAÇÃO. AF_12/2014_P</v>
          </cell>
          <cell r="C2177" t="str">
            <v>UN</v>
          </cell>
          <cell r="D2177">
            <v>8.77</v>
          </cell>
        </row>
        <row r="2178">
          <cell r="A2178">
            <v>89502</v>
          </cell>
          <cell r="B2178" t="str">
            <v>JOELHO 45 GRAUS, PVC, SOLDÁVEL, DN 50MM, INSTALADO EM PRUMADA DE ÁGUA - FORNECIMENTO E INSTALAÇÃO. AF_12/2014_P</v>
          </cell>
          <cell r="C2178" t="str">
            <v>UN</v>
          </cell>
          <cell r="D2178">
            <v>9.67</v>
          </cell>
        </row>
        <row r="2179">
          <cell r="A2179">
            <v>89503</v>
          </cell>
          <cell r="B2179" t="str">
            <v>CURVA 90 GRAUS, PVC, SOLDÁVEL, DN 50MM, INSTALADO EM PRUMADA DE ÁGUA - FORNECIMENTO E INSTALAÇÃO. AF_12/2014_P</v>
          </cell>
          <cell r="C2179" t="str">
            <v>UN</v>
          </cell>
          <cell r="D2179">
            <v>15.41</v>
          </cell>
        </row>
        <row r="2180">
          <cell r="A2180">
            <v>89504</v>
          </cell>
          <cell r="B2180" t="str">
            <v>CURVA 45 GRAUS, PVC, SOLDÁVEL, DN 50MM, INSTALADO EM PRUMADA DE ÁGUA - FORNECIMENTO E INSTALAÇÃO. AF_12/2014_P</v>
          </cell>
          <cell r="C2180" t="str">
            <v>UN</v>
          </cell>
          <cell r="D2180">
            <v>13.76</v>
          </cell>
        </row>
        <row r="2181">
          <cell r="A2181">
            <v>89505</v>
          </cell>
          <cell r="B2181" t="str">
            <v>JOELHO 90 GRAUS, PVC, SOLDÁVEL, DN 60MM, INSTALADO EM PRUMADA DE ÁGUA - FORNECIMENTO E INSTALAÇÃO. AF_12/2014_P</v>
          </cell>
          <cell r="C2181" t="str">
            <v>UN</v>
          </cell>
          <cell r="D2181">
            <v>24.14</v>
          </cell>
        </row>
        <row r="2182">
          <cell r="A2182">
            <v>89506</v>
          </cell>
          <cell r="B2182" t="str">
            <v>JOELHO 45 GRAUS, PVC, SOLDÁVEL, DN 60MM, INSTALADO EM PRUMADA DE ÁGUA - FORNECIMENTO E INSTALAÇÃO. AF_12/2014_P</v>
          </cell>
          <cell r="C2182" t="str">
            <v>UN</v>
          </cell>
          <cell r="D2182">
            <v>23.5</v>
          </cell>
        </row>
        <row r="2183">
          <cell r="A2183">
            <v>89507</v>
          </cell>
          <cell r="B2183" t="str">
            <v>CURVA 90 GRAUS, PVC, SOLDÁVEL, DN 60MM, INSTALADO EM PRUMADA DE ÁGUA - FORNECIMENTO E INSTALAÇÃO. AF_12/2014_P</v>
          </cell>
          <cell r="C2183" t="str">
            <v>UN</v>
          </cell>
          <cell r="D2183">
            <v>30.48</v>
          </cell>
        </row>
        <row r="2184">
          <cell r="A2184">
            <v>89508</v>
          </cell>
          <cell r="B2184" t="str">
            <v>TUBO PVC, SÉRIE R, ÁGUA PLUVIAL, DN 40 MM, FORNECIDO E INSTALADO EM RA MAL DE ENCAMINHAMENTO. AF_12/2014_P</v>
          </cell>
          <cell r="C2184" t="str">
            <v>M</v>
          </cell>
          <cell r="D2184">
            <v>11.63</v>
          </cell>
        </row>
        <row r="2185">
          <cell r="A2185">
            <v>89509</v>
          </cell>
          <cell r="B2185" t="str">
            <v>TUBO PVC, SÉRIE R, ÁGUA PLUVIAL, DN 50 MM, FORNECIDO E INSTALADO EM RA MAL DE ENCAMINHAMENTO. AF_12/2014_P</v>
          </cell>
          <cell r="C2185" t="str">
            <v>M</v>
          </cell>
          <cell r="D2185">
            <v>15.92</v>
          </cell>
        </row>
        <row r="2186">
          <cell r="A2186">
            <v>89510</v>
          </cell>
          <cell r="B2186" t="str">
            <v>CURVA 45 GRAUS, PVC, SOLDÁVEL, DN 60MM, INSTALADO EM PRUMADA DE ÁGUA - FORNECIMENTO E INSTALAÇÃO. AF_12/2014_P</v>
          </cell>
          <cell r="C2186" t="str">
            <v>UN</v>
          </cell>
          <cell r="D2186">
            <v>21.14</v>
          </cell>
        </row>
        <row r="2187">
          <cell r="A2187">
            <v>89511</v>
          </cell>
          <cell r="B2187" t="str">
            <v>TUBO PVC, SÉRIE R, ÁGUA PLUVIAL, DN 75 MM, FORNECIDO E INSTALADO EM RA MAL DE ENCAMINHAMENTO. AF_12/2014_P</v>
          </cell>
          <cell r="C2187" t="str">
            <v>M</v>
          </cell>
          <cell r="D2187">
            <v>23.35</v>
          </cell>
        </row>
        <row r="2188">
          <cell r="A2188">
            <v>89512</v>
          </cell>
          <cell r="B2188" t="str">
            <v>TUBO PVC, SÉRIE R, ÁGUA PLUVIAL, DN 100 MM, FORNECIDO E INSTALADO EM R AMAL DE ENCAMINHAMENTO. AF_12/2014_P</v>
          </cell>
          <cell r="C2188" t="str">
            <v>M</v>
          </cell>
          <cell r="D2188">
            <v>36.14</v>
          </cell>
        </row>
        <row r="2189">
          <cell r="A2189">
            <v>89513</v>
          </cell>
          <cell r="B2189" t="str">
            <v>JOELHO 90 GRAUS, PVC, SOLDÁVEL, DN 75MM, INSTALADO EM PRUMADA DE ÁGUA - FORNECIMENTO E INSTALAÇÃO. AF_12/2014_P</v>
          </cell>
          <cell r="C2189" t="str">
            <v>UN</v>
          </cell>
          <cell r="D2189">
            <v>65.959999999999994</v>
          </cell>
        </row>
        <row r="2190">
          <cell r="A2190">
            <v>89514</v>
          </cell>
          <cell r="B2190" t="str">
            <v>JOELHO 90 GRAUS, PVC, SERIE R, ÁGUA PLUVIAL, DN 40 MM, JUNTA SOLDÁVEL, FORNECIDO E INSTALADO EM RAMAL DE ENCAMINHAMENTO. AF_12/2014_P</v>
          </cell>
          <cell r="C2190" t="str">
            <v>UN</v>
          </cell>
          <cell r="D2190">
            <v>5.42</v>
          </cell>
        </row>
        <row r="2191">
          <cell r="A2191">
            <v>89515</v>
          </cell>
          <cell r="B2191" t="str">
            <v>JOELHO 45 GRAUS, PVC, SOLDÁVEL, DN 75MM, INSTALADO EM PRUMADA DE ÁGUA - FORNECIMENTO E INSTALAÇÃO. AF_12/2014_P</v>
          </cell>
          <cell r="C2191" t="str">
            <v>UN</v>
          </cell>
          <cell r="D2191">
            <v>50.87</v>
          </cell>
        </row>
        <row r="2192">
          <cell r="A2192">
            <v>89516</v>
          </cell>
          <cell r="B2192" t="str">
            <v>JOELHO 45 GRAUS, PVC, SERIE R, ÁGUA PLUVIAL, DN 40 MM, JUNTA SOLDÁVEL, FORNECIDO E INSTALADO EM RAMAL DE ENCAMINHAMENTO. AF_12/2014_P</v>
          </cell>
          <cell r="C2192" t="str">
            <v>UN</v>
          </cell>
          <cell r="D2192">
            <v>5.15</v>
          </cell>
        </row>
        <row r="2193">
          <cell r="A2193">
            <v>89517</v>
          </cell>
          <cell r="B2193" t="str">
            <v>CURVA 90 GRAUS, PVC, SOLDÁVEL, DN 75MM, INSTALADO EM PRUMADA DE ÁGUA - FORNECIMENTO E INSTALAÇÃO. AF_12/2014_P</v>
          </cell>
          <cell r="C2193" t="str">
            <v>UN</v>
          </cell>
          <cell r="D2193">
            <v>50.71</v>
          </cell>
        </row>
        <row r="2194">
          <cell r="A2194">
            <v>89518</v>
          </cell>
          <cell r="B2194" t="str">
            <v>JOELHO 90 GRAUS, PVC, SERIE R, ÁGUA PLUVIAL, DN 50 MM, JUNTA ELÁSTICA, FORNECIDO E INSTALADO EM RAMAL DE ENCAMINHAMENTO. AF_12/2014</v>
          </cell>
          <cell r="C2194" t="str">
            <v>UN</v>
          </cell>
          <cell r="D2194">
            <v>7.81</v>
          </cell>
        </row>
        <row r="2195">
          <cell r="A2195">
            <v>89519</v>
          </cell>
          <cell r="B2195" t="str">
            <v>CURVA 45 GRAUS, PVC, SOLDÁVEL, DN 75MM, INSTALADO EM PRUMADA DE ÁGUA - FORNECIMENTO E INSTALAÇÃO. AF_12/2014_P</v>
          </cell>
          <cell r="C2195" t="str">
            <v>UN</v>
          </cell>
          <cell r="D2195">
            <v>39.17</v>
          </cell>
        </row>
        <row r="2196">
          <cell r="A2196">
            <v>89520</v>
          </cell>
          <cell r="B2196" t="str">
            <v>JOELHO 45 GRAUS, PVC, SERIE R, ÁGUA PLUVIAL, DN 50 MM, JUNTA ELÁSTICA, FORNECIDO E INSTALADO EM RAMAL DE ENCAMINHAMENTO. AF_12/2014</v>
          </cell>
          <cell r="C2196" t="str">
            <v>UN</v>
          </cell>
          <cell r="D2196">
            <v>7.23</v>
          </cell>
        </row>
        <row r="2197">
          <cell r="A2197">
            <v>89521</v>
          </cell>
          <cell r="B2197" t="str">
            <v>JOELHO 90 GRAUS, PVC, SOLDÁVEL, DN 85MM, INSTALADO EM PRUMADA DE ÁGUA - FORNECIMENTO E INSTALAÇÃO. AF_12/2014_P</v>
          </cell>
          <cell r="C2197" t="str">
            <v>UN</v>
          </cell>
          <cell r="D2197">
            <v>74.459999999999994</v>
          </cell>
        </row>
        <row r="2198">
          <cell r="A2198">
            <v>89522</v>
          </cell>
          <cell r="B2198" t="str">
            <v>JOELHO 90 GRAUS, PVC, SERIE R, ÁGUA PLUVIAL, DN 75 MM, JUNTA ELÁSTICA, FORNECIDO E INSTALADO EM RAMAL DE ENCAMINHAMENTO. AF_12/2014</v>
          </cell>
          <cell r="C2198" t="str">
            <v>UN</v>
          </cell>
          <cell r="D2198">
            <v>16.14</v>
          </cell>
        </row>
        <row r="2199">
          <cell r="A2199">
            <v>89523</v>
          </cell>
          <cell r="B2199" t="str">
            <v>JOELHO 45 GRAUS, PVC, SOLDÁVEL, DN 85MM, INSTALADO EM PRUMADA DE ÁGUA - FORNECIMENTO E INSTALAÇÃO. AF_12/2014_P</v>
          </cell>
          <cell r="C2199" t="str">
            <v>UN</v>
          </cell>
          <cell r="D2199">
            <v>57.68</v>
          </cell>
        </row>
        <row r="2200">
          <cell r="A2200">
            <v>89524</v>
          </cell>
          <cell r="B2200" t="str">
            <v>JOELHO 45 GRAUS, PVC, SERIE R, ÁGUA PLUVIAL, DN 75 MM, JUNTA ELÁSTICA, FORNECIDO E INSTALADO EM RAMAL DE ENCAMINHAMENTO. AF_12/2014</v>
          </cell>
          <cell r="C2200" t="str">
            <v>UN</v>
          </cell>
          <cell r="D2200">
            <v>15.76</v>
          </cell>
        </row>
        <row r="2201">
          <cell r="A2201">
            <v>89525</v>
          </cell>
          <cell r="B2201" t="str">
            <v>CURVA 90 GRAUS, PVC, SOLDÁVEL, DN 85MM, INSTALADO EM PRUMADA DE ÁGUA - FORNECIMENTO E INSTALAÇÃO. AF_12/2014_P</v>
          </cell>
          <cell r="C2201" t="str">
            <v>UN</v>
          </cell>
          <cell r="D2201">
            <v>60.37</v>
          </cell>
        </row>
        <row r="2202">
          <cell r="A2202">
            <v>89527</v>
          </cell>
          <cell r="B2202" t="str">
            <v>CURVA 45 GRAUS, PVC, SOLDÁVEL, DN 85MM, INSTALADO EM PRUMADA DE ÁGUA - FORNECIMENTO E INSTALAÇÃO. AF_12/2014_P</v>
          </cell>
          <cell r="C2202" t="str">
            <v>UN</v>
          </cell>
          <cell r="D2202">
            <v>46.33</v>
          </cell>
        </row>
        <row r="2203">
          <cell r="A2203">
            <v>89528</v>
          </cell>
          <cell r="B2203" t="str">
            <v>LUVA, PVC, SOLDÁVEL, DN 25MM, INSTALADO EM PRUMADA DE ÁGUA - FORNECIME NTO E INSTALAÇÃO. AF_12/2014_P</v>
          </cell>
          <cell r="C2203" t="str">
            <v>UN</v>
          </cell>
          <cell r="D2203">
            <v>2.41</v>
          </cell>
        </row>
        <row r="2204">
          <cell r="A2204">
            <v>89529</v>
          </cell>
          <cell r="B2204" t="str">
            <v>JOELHO 90 GRAUS, PVC, SERIE R, ÁGUA PLUVIAL, DN 100 MM, JUNTA ELÁSTICA , FORNECIDO E INSTALADO EM RAMAL DE ENCAMINHAMENTO. AF_12/2014</v>
          </cell>
          <cell r="C2204" t="str">
            <v>UN</v>
          </cell>
          <cell r="D2204">
            <v>24.83</v>
          </cell>
        </row>
        <row r="2205">
          <cell r="A2205">
            <v>89530</v>
          </cell>
          <cell r="B2205" t="str">
            <v>LUVA DE CORRER, PVC, SOLDÁVEL, DN 25MM, INSTALADO EM PRUMADA DE ÁGUA - FORNECIMENTO E INSTALAÇÃO. AF_12/2014_P</v>
          </cell>
          <cell r="C2205" t="str">
            <v>UN</v>
          </cell>
          <cell r="D2205">
            <v>11.06</v>
          </cell>
        </row>
        <row r="2206">
          <cell r="A2206">
            <v>89531</v>
          </cell>
          <cell r="B2206" t="str">
            <v>JOELHO 45 GRAUS, PVC, SERIE R, ÁGUA PLUVIAL, DN 100 MM, JUNTA ELÁSTICA , FORNECIDO E INSTALADO EM RAMAL DE ENCAMINHAMENTO. AF_12/2014</v>
          </cell>
          <cell r="C2206" t="str">
            <v>UN</v>
          </cell>
          <cell r="D2206">
            <v>21.31</v>
          </cell>
        </row>
        <row r="2207">
          <cell r="A2207">
            <v>89532</v>
          </cell>
          <cell r="B2207" t="str">
            <v>LUVA DE REDUÇÃO, PVC, SOLDÁVEL, DN 32MM X 25MM, INSTALADO EM PRUMADA D E ÁGUA - FORNECIMENTO E INSTALAÇÃO. AF_12/2014_P</v>
          </cell>
          <cell r="C2207" t="str">
            <v>UN</v>
          </cell>
          <cell r="D2207">
            <v>4.1399999999999997</v>
          </cell>
        </row>
        <row r="2208">
          <cell r="A2208">
            <v>89534</v>
          </cell>
          <cell r="B2208" t="str">
            <v>LUVA SOLDÁVEL E COM ROSCA, PVC, SOLDÁVEL, DN 25MM X 3/4", INSTALADO EM PRUMADA DE ÁGUA - FORNECIMENTO E INSTALAÇÃO. AF_12/2014_P</v>
          </cell>
          <cell r="C2208" t="str">
            <v>UN</v>
          </cell>
          <cell r="D2208">
            <v>2.91</v>
          </cell>
        </row>
        <row r="2209">
          <cell r="A2209">
            <v>89536</v>
          </cell>
          <cell r="B2209" t="str">
            <v>UNIÃO, PVC, SOLDÁVEL, DN 25MM, INSTALADO EM PRUMADA DE ÁGUA - FORNECIM ENTO E INSTALAÇÃO. AF_12/2014_P</v>
          </cell>
          <cell r="C2209" t="str">
            <v>UN</v>
          </cell>
          <cell r="D2209">
            <v>8.66</v>
          </cell>
        </row>
        <row r="2210">
          <cell r="A2210">
            <v>89538</v>
          </cell>
          <cell r="B2210" t="str">
            <v>ADAPTADOR CURTO COM BOLSA E ROSCA PARA REGISTRO, PVC, SOLDÁVEL, DN 25M M X 3/4", INSTALADO EM PRUMADA DE ÁGUA - FORNECIMENTO E INSTALAÇÃO. AF _12/2014_P</v>
          </cell>
          <cell r="C2210" t="str">
            <v>UN</v>
          </cell>
          <cell r="D2210">
            <v>2.61</v>
          </cell>
        </row>
        <row r="2211">
          <cell r="A2211">
            <v>89541</v>
          </cell>
          <cell r="B2211" t="str">
            <v>LUVA, PVC, SOLDÁVEL, DN 32MM, INSTALADO EM PRUMADA DE ÁGUA - FORNECIME NTO E INSTALAÇÃO. AF_12/2014_P</v>
          </cell>
          <cell r="C2211" t="str">
            <v>UN</v>
          </cell>
          <cell r="D2211">
            <v>3.57</v>
          </cell>
        </row>
        <row r="2212">
          <cell r="A2212">
            <v>89544</v>
          </cell>
          <cell r="B2212" t="str">
            <v>LUVA SIMPLES, PVC, SERIE R, ÁGUA PLUVIAL, DN 40 MM, JUNTA SOLDÁVEL, FO RNECIDO E INSTALADO EM RAMAL DE ENCAMINHAMENTO. AF_12/2014_P</v>
          </cell>
          <cell r="C2212" t="str">
            <v>UN</v>
          </cell>
          <cell r="D2212">
            <v>5.14</v>
          </cell>
        </row>
        <row r="2213">
          <cell r="A2213">
            <v>89545</v>
          </cell>
          <cell r="B2213" t="str">
            <v>LUVA SIMPLES, PVC, SERIE R, ÁGUA PLUVIAL, DN 50 MM, JUNTA ELÁSTICA, FO RNECIDO E INSTALADO EM RAMAL DE ENCAMINHAMENTO. AF_12/2014</v>
          </cell>
          <cell r="C2213" t="str">
            <v>UN</v>
          </cell>
          <cell r="D2213">
            <v>7.26</v>
          </cell>
        </row>
        <row r="2214">
          <cell r="A2214">
            <v>89547</v>
          </cell>
          <cell r="B2214" t="str">
            <v>LUVA SIMPLES, PVC, SERIE R, ÁGUA PLUVIAL, DN 75 MM, JUNTA ELÁSTICA, FO RNECIDO E INSTALADO EM RAMAL DE ENCAMINHAMENTO. AF_12/2014</v>
          </cell>
          <cell r="C2214" t="str">
            <v>UN</v>
          </cell>
          <cell r="D2214">
            <v>10.83</v>
          </cell>
        </row>
        <row r="2215">
          <cell r="A2215">
            <v>89548</v>
          </cell>
          <cell r="B2215" t="str">
            <v>LUVA DE CORRER, PVC, SERIE R, ÁGUA PLUVIAL, DN 75 MM, JUNTA ELÁSTICA, FORNECIDO E INSTALADO EM RAMAL DE ENCAMINHAMENTO. AF_12/2014</v>
          </cell>
          <cell r="C2215" t="str">
            <v>UN</v>
          </cell>
          <cell r="D2215">
            <v>12</v>
          </cell>
        </row>
        <row r="2216">
          <cell r="A2216">
            <v>89549</v>
          </cell>
          <cell r="B2216" t="str">
            <v>REDUÇÃO EXCÊNTRICA, PVC, SERIE R, ÁGUA PLUVIAL, DN 75 X 50 MM, JUNTA E LÁSTICA, FORNECIDO E INSTALADO EM RAMAL DE ENCAMINHAMENTO. AF_12/2014</v>
          </cell>
          <cell r="C2216" t="str">
            <v>UN</v>
          </cell>
          <cell r="D2216">
            <v>9.02</v>
          </cell>
        </row>
        <row r="2217">
          <cell r="A2217">
            <v>89550</v>
          </cell>
          <cell r="B2217" t="str">
            <v>TÊ DE INSPEÇÃO, PVC, SERIE R, ÁGUA PLUVIAL, DN 75 MM, JUNTA ELÁSTICA, FORNECIDO E INSTALADO EM RAMAL DE ENCAMINHAMENTO. AF_12/2014</v>
          </cell>
          <cell r="C2217" t="str">
            <v>UN</v>
          </cell>
          <cell r="D2217">
            <v>24.21</v>
          </cell>
        </row>
        <row r="2218">
          <cell r="A2218">
            <v>89551</v>
          </cell>
          <cell r="B2218" t="str">
            <v>LUVA SOLDÁVEL E COM ROSCA, PVC, SOLDÁVEL, DN 32MM X 1", INSTALADO EM P RUMADA DE ÁGUA - FORNECIMENTO E INSTALAÇÃO. AF_12/2014_P</v>
          </cell>
          <cell r="C2218" t="str">
            <v>UN</v>
          </cell>
          <cell r="D2218">
            <v>5.49</v>
          </cell>
        </row>
        <row r="2219">
          <cell r="A2219">
            <v>89552</v>
          </cell>
          <cell r="B2219" t="str">
            <v>UNIÃO, PVC, SOLDÁVEL, DN 32MM, INSTALADO EM PRUMADA DE ÁGUA - FORNECIM ENTO E INSTALAÇÃO. AF_12/2014_P</v>
          </cell>
          <cell r="C2219" t="str">
            <v>UN</v>
          </cell>
          <cell r="D2219">
            <v>13.5</v>
          </cell>
        </row>
        <row r="2220">
          <cell r="A2220">
            <v>89553</v>
          </cell>
          <cell r="B2220" t="str">
            <v>ADAPTADOR CURTO COM BOLSA E ROSCA PARA REGISTRO, PVC, SOLDÁVEL, DN 32M M X 1", INSTALADO EM PRUMADA DE ÁGUA - FORNECIMENTO E INSTALAÇÃO. AF_1 2/2014_P</v>
          </cell>
          <cell r="C2220" t="str">
            <v>UN</v>
          </cell>
          <cell r="D2220">
            <v>3.53</v>
          </cell>
        </row>
        <row r="2221">
          <cell r="A2221">
            <v>89554</v>
          </cell>
          <cell r="B2221" t="str">
            <v>LUVA SIMPLES, PVC, SERIE R, ÁGUA PLUVIAL, DN 100 MM, JUNTA ELÁSTICA, F ORNECIDO E INSTALADO EM RAMAL DE ENCAMINHAMENTO. AF_12/2014</v>
          </cell>
          <cell r="C2221" t="str">
            <v>UN</v>
          </cell>
          <cell r="D2221">
            <v>13.36</v>
          </cell>
        </row>
        <row r="2222">
          <cell r="A2222">
            <v>89556</v>
          </cell>
          <cell r="B2222" t="str">
            <v>LUVA DE CORRER, PVC, SERIE R, ÁGUA PLUVIAL, DN 100 MM, JUNTA ELÁSTICA, FORNECIDO E INSTALADO EM RAMAL DE ENCAMINHAMENTO. AF_12/2014</v>
          </cell>
          <cell r="C2222" t="str">
            <v>UN</v>
          </cell>
          <cell r="D2222">
            <v>19.059999999999999</v>
          </cell>
        </row>
        <row r="2223">
          <cell r="A2223">
            <v>89557</v>
          </cell>
          <cell r="B2223" t="str">
            <v>REDUÇÃO EXCÊNTRICA, PVC, SERIE R, ÁGUA PLUVIAL, DN 100 X 75 MM, JUNTA ELÁSTICA, FORNECIDO E INSTALADO EM RAMAL DE ENCAMINHAMENTO. AF_12/2014</v>
          </cell>
          <cell r="C2223" t="str">
            <v>UN</v>
          </cell>
          <cell r="D2223">
            <v>15.37</v>
          </cell>
        </row>
        <row r="2224">
          <cell r="A2224">
            <v>89558</v>
          </cell>
          <cell r="B2224" t="str">
            <v>LUVA, PVC, SOLDÁVEL, DN 40MM, INSTALADO EM PRUMADA DE ÁGUA - FORNECIME NTO E INSTALAÇÃO. AF_12/2014_P</v>
          </cell>
          <cell r="C2224" t="str">
            <v>UN</v>
          </cell>
          <cell r="D2224">
            <v>5.71</v>
          </cell>
        </row>
        <row r="2225">
          <cell r="A2225">
            <v>89559</v>
          </cell>
          <cell r="B2225" t="str">
            <v>TÊ DE INSPEÇÃO, PVC, SERIE R, ÁGUA PLUVIAL, DN 100 MM, JUNTA ELÁSTICA, FORNECIDO E INSTALADO EM RAMAL DE ENCAMINHAMENTO. AF_12/2014</v>
          </cell>
          <cell r="C2225" t="str">
            <v>UN</v>
          </cell>
          <cell r="D2225">
            <v>32.450000000000003</v>
          </cell>
        </row>
        <row r="2226">
          <cell r="A2226">
            <v>89561</v>
          </cell>
          <cell r="B2226" t="str">
            <v>JUNÇÃO SIMPLES, PVC, SERIE R, ÁGUA PLUVIAL, DN 40 MM, JUNTA SOLDÁVEL, FORNECIDO E INSTALADO EM RAMAL DE ENCAMINHAMENTO. AF_12/2014_P</v>
          </cell>
          <cell r="C2226" t="str">
            <v>UN</v>
          </cell>
          <cell r="D2226">
            <v>9.07</v>
          </cell>
        </row>
        <row r="2227">
          <cell r="A2227">
            <v>89562</v>
          </cell>
          <cell r="B2227" t="str">
            <v>LUVA DE REDUÇÃO, PVC, SOLDÁVEL, DN 40MM X 32MM, INSTALADO EM PRUMADA D E ÁGUA - FORNECIMENTO E INSTALAÇÃO. AF_12/2014_P</v>
          </cell>
          <cell r="C2227" t="str">
            <v>UN</v>
          </cell>
          <cell r="D2227">
            <v>5.69</v>
          </cell>
        </row>
        <row r="2228">
          <cell r="A2228">
            <v>89563</v>
          </cell>
          <cell r="B2228" t="str">
            <v>JUNÇÃO SIMPLES, PVC, SERIE R, ÁGUA PLUVIAL, DN 50 MM, JUNTA ELÁSTICA, FORNECIDO E INSTALADO EM RAMAL DE ENCAMINHAMENTO. AF_12/2014</v>
          </cell>
          <cell r="C2228" t="str">
            <v>UN</v>
          </cell>
          <cell r="D2228">
            <v>13.54</v>
          </cell>
        </row>
        <row r="2229">
          <cell r="A2229">
            <v>89564</v>
          </cell>
          <cell r="B2229" t="str">
            <v>LUVA COM ROSCA, PVC, SOLDÁVEL, DN 40MM X 1.1/4", INSTALADO EM PRUMADA DE ÁGUA - FORNECIMENTO E INSTALAÇÃO. AF_12/2014_P</v>
          </cell>
          <cell r="C2229" t="str">
            <v>UN</v>
          </cell>
          <cell r="D2229">
            <v>10.52</v>
          </cell>
        </row>
        <row r="2230">
          <cell r="A2230">
            <v>89565</v>
          </cell>
          <cell r="B2230" t="str">
            <v>JUNÇÃO SIMPLES, PVC, SERIE R, ÁGUA PLUVIAL, DN 75 X 75 MM, JUNTA ELÁST ICA, FORNECIDO E INSTALADO EM RAMAL DE ENCAMINHAMENTO. AF_12/2014</v>
          </cell>
          <cell r="C2230" t="str">
            <v>UN</v>
          </cell>
          <cell r="D2230">
            <v>29.54</v>
          </cell>
        </row>
        <row r="2231">
          <cell r="A2231">
            <v>89566</v>
          </cell>
          <cell r="B2231" t="str">
            <v>TÊ, PVC, SERIE R, ÁGUA PLUVIAL, DN 75 MM, JUNTA ELÁSTICA, FORNECIDO E INSTALADO EM RAMAL DE ENCAMINHAMENTO. AF_12/2014</v>
          </cell>
          <cell r="C2231" t="str">
            <v>UN</v>
          </cell>
          <cell r="D2231">
            <v>24.87</v>
          </cell>
        </row>
        <row r="2232">
          <cell r="A2232">
            <v>89567</v>
          </cell>
          <cell r="B2232" t="str">
            <v>JUNÇÃO SIMPLES, PVC, SERIE R, ÁGUA PLUVIAL, DN 100 X 100 MM, JUNTA ELÁ STICA, FORNECIDO E INSTALADO EM RAMAL DE ENCAMINHAMENTO. AF_12/2014</v>
          </cell>
          <cell r="C2232" t="str">
            <v>UN</v>
          </cell>
          <cell r="D2232">
            <v>43.97</v>
          </cell>
        </row>
        <row r="2233">
          <cell r="A2233">
            <v>89568</v>
          </cell>
          <cell r="B2233" t="str">
            <v>UNIÃO, PVC, SOLDÁVEL, DN 40MM, INSTALADO EM PRUMADA DE ÁGUA - FORNECIM ENTO E INSTALAÇÃO. AF_12/2014_P</v>
          </cell>
          <cell r="C2233" t="str">
            <v>UN</v>
          </cell>
          <cell r="D2233">
            <v>25.47</v>
          </cell>
        </row>
        <row r="2234">
          <cell r="A2234">
            <v>89569</v>
          </cell>
          <cell r="B2234" t="str">
            <v>JUNÇÃO SIMPLES, PVC, SERIE R, ÁGUA PLUVIAL, DN 100 X 75 MM, JUNTA ELÁS TICA, FORNECIDO E INSTALADO EM RAMAL DE ENCAMINHAMENTO. AF_12/2014</v>
          </cell>
          <cell r="C2234" t="str">
            <v>UN</v>
          </cell>
          <cell r="D2234">
            <v>42.55</v>
          </cell>
        </row>
        <row r="2235">
          <cell r="A2235">
            <v>89570</v>
          </cell>
          <cell r="B2235" t="str">
            <v>ADAPTADOR CURTO COM BOLSA E ROSCA PARA REGISTRO, PVC, SOLDÁVEL, DN 40M M X 1.1/2", INSTALADO EM PRUMADA DE ÁGUA - FORNECIMENTO E INSTALAÇÃO. AF_12/2014_P</v>
          </cell>
          <cell r="C2235" t="str">
            <v>UN</v>
          </cell>
          <cell r="D2235">
            <v>6.67</v>
          </cell>
        </row>
        <row r="2236">
          <cell r="A2236">
            <v>89571</v>
          </cell>
          <cell r="B2236" t="str">
            <v>TÊ, PVC, SERIE R, ÁGUA PLUVIAL, DN 100 X 100 MM, JUNTA ELÁSTICA, FORNE CIDO E INSTALADO EM RAMAL DE ENCAMINHAMENTO. AF_12/2014</v>
          </cell>
          <cell r="C2236" t="str">
            <v>UN</v>
          </cell>
          <cell r="D2236">
            <v>39.26</v>
          </cell>
        </row>
        <row r="2237">
          <cell r="A2237">
            <v>89572</v>
          </cell>
          <cell r="B2237" t="str">
            <v>ADAPTADOR CURTO COM BOLSA E ROSCA PARA REGISTRO, PVC, SOLDÁVEL, DN 40M M X 1.1/4", INSTALADO EM PRUMADA DE ÁGUA - FORNECIMENTO E INSTALAÇÃO. AF_12/2014_P</v>
          </cell>
          <cell r="C2237" t="str">
            <v>UN</v>
          </cell>
          <cell r="D2237">
            <v>5.75</v>
          </cell>
        </row>
        <row r="2238">
          <cell r="A2238">
            <v>89573</v>
          </cell>
          <cell r="B2238" t="str">
            <v>TÊ, PVC, SERIE R, ÁGUA PLUVIAL, DN 100 X 75 MM, JUNTA ELÁSTICA, FORNEC IDO E INSTALADO EM RAMAL DE ENCAMINHAMENTO. AF_12/2014</v>
          </cell>
          <cell r="C2238" t="str">
            <v>UN</v>
          </cell>
          <cell r="D2238">
            <v>31.32</v>
          </cell>
        </row>
        <row r="2239">
          <cell r="A2239">
            <v>89574</v>
          </cell>
          <cell r="B2239" t="str">
            <v>JUNÇÃO DUPLA, PVC, SERIE R, ÁGUA PLUVIAL, DN 100 X 100 X 100 MM, JUNTA ELÁSTICA, FORNECIDO E INSTALADO EM RAMAL DE ENCAMINHAMENTO. AF_12/201 4</v>
          </cell>
          <cell r="C2239" t="str">
            <v>UN</v>
          </cell>
          <cell r="D2239">
            <v>56.84</v>
          </cell>
        </row>
        <row r="2240">
          <cell r="A2240">
            <v>89575</v>
          </cell>
          <cell r="B2240" t="str">
            <v>LUVA, PVC, SOLDÁVEL, DN 50MM, INSTALADO EM PRUMADA DE ÁGUA - FORNECIME NTO E INSTALAÇÃO. AF_12/2014_P</v>
          </cell>
          <cell r="C2240" t="str">
            <v>UN</v>
          </cell>
          <cell r="D2240">
            <v>7.17</v>
          </cell>
        </row>
        <row r="2241">
          <cell r="A2241">
            <v>89576</v>
          </cell>
          <cell r="B2241" t="str">
            <v>TUBO PVC, SÉRIE R, ÁGUA PLUVIAL, DN 75 MM, FORNECIDO E INSTALADO EM CO NDUTORES VERTICAIS DE ÁGUAS PLUVIAIS. AF_12/2014_P</v>
          </cell>
          <cell r="C2241" t="str">
            <v>M</v>
          </cell>
          <cell r="D2241">
            <v>13.19</v>
          </cell>
        </row>
        <row r="2242">
          <cell r="A2242">
            <v>89577</v>
          </cell>
          <cell r="B2242" t="str">
            <v>LUVA DE CORRER, PVC, SOLDÁVEL, DN 50MM, INSTALADO EM PRUMADA DE ÁGUA - FORNECIMENTO E INSTALAÇÃO. AF_12/2014_P</v>
          </cell>
          <cell r="C2242" t="str">
            <v>UN</v>
          </cell>
          <cell r="D2242">
            <v>24.9</v>
          </cell>
        </row>
        <row r="2243">
          <cell r="A2243">
            <v>89578</v>
          </cell>
          <cell r="B2243" t="str">
            <v>TUBO PVC, SÉRIE R, ÁGUA PLUVIAL, DN 100 MM, FORNECIDO E INSTALADO EM C ONDUTORES VERTICAIS DE ÁGUAS PLUVIAIS. AF_12/2014_P</v>
          </cell>
          <cell r="C2243" t="str">
            <v>M</v>
          </cell>
          <cell r="D2243">
            <v>22.28</v>
          </cell>
        </row>
        <row r="2244">
          <cell r="A2244">
            <v>89580</v>
          </cell>
          <cell r="B2244" t="str">
            <v>TUBO PVC, SÉRIE R, ÁGUA PLUVIAL, DN 150 MM, FORNECIDO E INSTALADO EM C ONDUTORES VERTICAIS DE ÁGUAS PLUVIAIS. AF_12/2014_P</v>
          </cell>
          <cell r="C2244" t="str">
            <v>M</v>
          </cell>
          <cell r="D2244">
            <v>44.26</v>
          </cell>
        </row>
        <row r="2245">
          <cell r="A2245">
            <v>89581</v>
          </cell>
          <cell r="B2245" t="str">
            <v>JOELHO 90 GRAUS, PVC, SERIE R, ÁGUA PLUVIAL, DN 75 MM, JUNTA ELÁSTICA, FORNECIDO E INSTALADO EM CONDUTORES VERTICAIS DE ÁGUAS PLUVIAIS. AF_1 2/2014</v>
          </cell>
          <cell r="C2245" t="str">
            <v>UN</v>
          </cell>
          <cell r="D2245">
            <v>14.98</v>
          </cell>
        </row>
        <row r="2246">
          <cell r="A2246">
            <v>89582</v>
          </cell>
          <cell r="B2246" t="str">
            <v>JOELHO 45 GRAUS, PVC, SERIE R, ÁGUA PLUVIAL, DN 75 MM, JUNTA ELÁSTICA, FORNECIDO E INSTALADO EM CONDUTORES VERTICAIS DE ÁGUAS PLUVIAIS. AF_1 2/2014</v>
          </cell>
          <cell r="C2246" t="str">
            <v>UN</v>
          </cell>
          <cell r="D2246">
            <v>14.6</v>
          </cell>
        </row>
        <row r="2247">
          <cell r="A2247">
            <v>89584</v>
          </cell>
          <cell r="B2247" t="str">
            <v>JOELHO 90 GRAUS, PVC, SERIE R, ÁGUA PLUVIAL, DN 100 MM, JUNTA ELÁSTICA , FORNECIDO E INSTALADO EM CONDUTORES VERTICAIS DE ÁGUAS PLUVIAIS. AF_ 12/2014</v>
          </cell>
          <cell r="C2247" t="str">
            <v>UN</v>
          </cell>
          <cell r="D2247">
            <v>23.67</v>
          </cell>
        </row>
        <row r="2248">
          <cell r="A2248">
            <v>89585</v>
          </cell>
          <cell r="B2248" t="str">
            <v>JOELHO 45 GRAUS, PVC, SERIE R, ÁGUA PLUVIAL, DN 100 MM, JUNTA ELÁSTICA , FORNECIDO E INSTALADO EM CONDUTORES VERTICAIS DE ÁGUAS PLUVIAIS. AF_ 12/2014</v>
          </cell>
          <cell r="C2248" t="str">
            <v>UN</v>
          </cell>
          <cell r="D2248">
            <v>20.14</v>
          </cell>
        </row>
        <row r="2249">
          <cell r="A2249">
            <v>89590</v>
          </cell>
          <cell r="B2249" t="str">
            <v>JOELHO 90 GRAUS, PVC, SERIE R, ÁGUA PLUVIAL, DN 150 MM, JUNTA ELÁSTICA , FORNECIDO E INSTALADO EM CONDUTORES VERTICAIS DE ÁGUAS PLUVIAIS. AF_ 12/2014</v>
          </cell>
          <cell r="C2249" t="str">
            <v>UN</v>
          </cell>
          <cell r="D2249">
            <v>73.59</v>
          </cell>
        </row>
        <row r="2250">
          <cell r="A2250">
            <v>89591</v>
          </cell>
          <cell r="B2250" t="str">
            <v>JOELHO 45 GRAUS, PVC, SERIE R, ÁGUA PLUVIAL, DN 150 MM, JUNTA ELÁSTICA , FORNECIDO E INSTALADO EM CONDUTORES VERTICAIS DE ÁGUAS PLUVIAIS. AF_ 12/2014</v>
          </cell>
          <cell r="C2250" t="str">
            <v>UN</v>
          </cell>
          <cell r="D2250">
            <v>60.42</v>
          </cell>
        </row>
        <row r="2251">
          <cell r="A2251">
            <v>89593</v>
          </cell>
          <cell r="B2251" t="str">
            <v>LUVA COM ROSCA, PVC, SOLDÁVEL, DN 50MM X 1.1/2", INSTALADO EM PRUMADA DE ÁGUA - FORNECIMENTO E INSTALAÇÃO. AF_12/2014_P</v>
          </cell>
          <cell r="C2251" t="str">
            <v>UN</v>
          </cell>
          <cell r="D2251">
            <v>17.36</v>
          </cell>
        </row>
        <row r="2252">
          <cell r="A2252">
            <v>89594</v>
          </cell>
          <cell r="B2252" t="str">
            <v>UNIÃO, PVC, SOLDÁVEL, DN 50MM, INSTALADO EM PRUMADA DE ÁGUA - FORNECIM ENTO E INSTALAÇÃO. AF_12/2014_P</v>
          </cell>
          <cell r="C2252" t="str">
            <v>UN</v>
          </cell>
          <cell r="D2252">
            <v>30.42</v>
          </cell>
        </row>
        <row r="2253">
          <cell r="A2253">
            <v>89595</v>
          </cell>
          <cell r="B2253" t="str">
            <v>ADAPTADOR CURTO COM BOLSA E ROSCA PARA REGISTRO, PVC, SOLDÁVEL, DN 50M M X 1.1/4", INSTALADO EM PRUMADA DE ÁGUA - FORNECIMENTO E INSTALAÇÃO. AF_12/2014_P</v>
          </cell>
          <cell r="C2253" t="str">
            <v>UN</v>
          </cell>
          <cell r="D2253">
            <v>10.48</v>
          </cell>
        </row>
        <row r="2254">
          <cell r="A2254">
            <v>89596</v>
          </cell>
          <cell r="B2254" t="str">
            <v>ADAPTADOR CURTO COM BOLSA E ROSCA PARA REGISTRO, PVC, SOLDÁVEL, DN 50M M X 1.1/2", INSTALADO EM PRUMADA DE ÁGUA - FORNECIMENTO E INSTALAÇÃO. AF_12/2014_P</v>
          </cell>
          <cell r="C2254" t="str">
            <v>UN</v>
          </cell>
          <cell r="D2254">
            <v>7.39</v>
          </cell>
        </row>
        <row r="2255">
          <cell r="A2255">
            <v>89597</v>
          </cell>
          <cell r="B2255" t="str">
            <v>LUVA, PVC, SOLDÁVEL, DN 60MM, INSTALADO EM PRUMADA DE ÁGUA - FORNECIME NTO E INSTALAÇÃO. AF_12/2014_P</v>
          </cell>
          <cell r="C2255" t="str">
            <v>UN</v>
          </cell>
          <cell r="D2255">
            <v>14.06</v>
          </cell>
        </row>
        <row r="2256">
          <cell r="A2256">
            <v>89599</v>
          </cell>
          <cell r="B2256" t="str">
            <v>LUVA SIMPLES, PVC, SERIE R, ÁGUA PLUVIAL, DN 75 MM, JUNTA ELÁSTICA, FO RNECIDO E INSTALADO EM CONDUTORES VERTICAIS DE ÁGUAS PLUVIAIS. AF_12/2 014</v>
          </cell>
          <cell r="C2256" t="str">
            <v>UN</v>
          </cell>
          <cell r="D2256">
            <v>9.9499999999999993</v>
          </cell>
        </row>
        <row r="2257">
          <cell r="A2257">
            <v>89600</v>
          </cell>
          <cell r="B2257" t="str">
            <v>LUVA DE CORRER, PVC, SERIE R, ÁGUA PLUVIAL, DN 75 MM, JUNTA ELÁSTICA, FORNECIDO E INSTALADO EM CONDUTORES VERTICAIS DE ÁGUAS PLUVIAIS. AF_12 /2014</v>
          </cell>
          <cell r="C2257" t="str">
            <v>UN</v>
          </cell>
          <cell r="D2257">
            <v>11.13</v>
          </cell>
        </row>
        <row r="2258">
          <cell r="A2258">
            <v>89605</v>
          </cell>
          <cell r="B2258" t="str">
            <v>LUVA DE REDUÇÃO, PVC, SOLDÁVEL, DN 60MM X 50MM, INSTALADO EM PRUMADA D E ÁGUA - FORNECIMENTO E INSTALAÇÃO. AF_12/2014_P</v>
          </cell>
          <cell r="C2258" t="str">
            <v>UN</v>
          </cell>
          <cell r="D2258">
            <v>12.61</v>
          </cell>
        </row>
        <row r="2259">
          <cell r="A2259">
            <v>89609</v>
          </cell>
          <cell r="B2259" t="str">
            <v>UNIÃO, PVC, SOLDÁVEL, DN 60MM, INSTALADO EM PRUMADA DE ÁGUA - FORNECIM ENTO E INSTALAÇÃO. AF_12/2014_P</v>
          </cell>
          <cell r="C2259" t="str">
            <v>UN</v>
          </cell>
          <cell r="D2259">
            <v>66.41</v>
          </cell>
        </row>
        <row r="2260">
          <cell r="A2260">
            <v>89610</v>
          </cell>
          <cell r="B2260" t="str">
            <v>ADAPTADOR CURTO COM BOLSA E ROSCA PARA REGISTRO, PVC, SOLDÁVEL, DN 60M M X 2", INSTALADO EM PRUMADA DE ÁGUA - FORNECIMENTO E INSTALAÇÃO. AF_1 2/2014_P</v>
          </cell>
          <cell r="C2260" t="str">
            <v>UN</v>
          </cell>
          <cell r="D2260">
            <v>13.98</v>
          </cell>
        </row>
        <row r="2261">
          <cell r="A2261">
            <v>89611</v>
          </cell>
          <cell r="B2261" t="str">
            <v>LUVA, PVC, SOLDÁVEL, DN 75MM, INSTALADO EM PRUMADA DE ÁGUA - FORNECIME NTO E INSTALAÇÃO. AF_12/2014_P</v>
          </cell>
          <cell r="C2261" t="str">
            <v>UN</v>
          </cell>
          <cell r="D2261">
            <v>20.81</v>
          </cell>
        </row>
        <row r="2262">
          <cell r="A2262">
            <v>89612</v>
          </cell>
          <cell r="B2262" t="str">
            <v>UNIÃO, PVC, SOLDÁVEL, DN 75MM, INSTALADO EM PRUMADA DE ÁGUA - FORNECIM ENTO E INSTALAÇÃO. AF_12/2014_P</v>
          </cell>
          <cell r="C2262" t="str">
            <v>UN</v>
          </cell>
          <cell r="D2262">
            <v>135.05000000000001</v>
          </cell>
        </row>
        <row r="2263">
          <cell r="A2263">
            <v>89613</v>
          </cell>
          <cell r="B2263" t="str">
            <v>ADAPTADOR CURTO COM BOLSA E ROSCA PARA REGISTRO, PVC, SOLDÁVEL, DN 75M M X 2.1/2", INSTALADO EM PRUMADA DE ÁGUA - FORNECIMENTO E INSTALAÇÃO. AF_12/2014_P</v>
          </cell>
          <cell r="C2263" t="str">
            <v>UN</v>
          </cell>
          <cell r="D2263">
            <v>22.81</v>
          </cell>
        </row>
        <row r="2264">
          <cell r="A2264">
            <v>89614</v>
          </cell>
          <cell r="B2264" t="str">
            <v>LUVA, PVC, SOLDÁVEL, DN 85MM, INSTALADO EM PRUMADA DE ÁGUA - FORNECIME NTO E INSTALAÇÃO. AF_12/2014_P</v>
          </cell>
          <cell r="C2264" t="str">
            <v>UN</v>
          </cell>
          <cell r="D2264">
            <v>39.71</v>
          </cell>
        </row>
        <row r="2265">
          <cell r="A2265">
            <v>89615</v>
          </cell>
          <cell r="B2265" t="str">
            <v>UNIÃO, PVC, SOLDÁVEL, DN 85MM, INSTALADO EM PRUMADA DE ÁGUA - FORNECIM ENTO E INSTALAÇÃO. AF_12/2014_P</v>
          </cell>
          <cell r="C2265" t="str">
            <v>UN</v>
          </cell>
          <cell r="D2265">
            <v>198.17</v>
          </cell>
        </row>
        <row r="2266">
          <cell r="A2266">
            <v>89616</v>
          </cell>
          <cell r="B2266" t="str">
            <v>ADAPTADOR CURTO COM BOLSA E ROSCA PARA REGISTRO, PVC, SOLDÁVEL, DN 85M M X 3", INSTALADO EM PRUMADA DE ÁGUA - FORNECIMENTO E INSTALAÇÃO. AF_1 2/2014_P</v>
          </cell>
          <cell r="C2266" t="str">
            <v>UN</v>
          </cell>
          <cell r="D2266">
            <v>31.85</v>
          </cell>
        </row>
        <row r="2267">
          <cell r="A2267">
            <v>89617</v>
          </cell>
          <cell r="B2267" t="str">
            <v>TE, PVC, SOLDÁVEL, DN 25MM, INSTALADO EM PRUMADA DE ÁGUA - FORNECIMENT O E INSTALAÇÃO. AF_12/2014_P</v>
          </cell>
          <cell r="C2267" t="str">
            <v>UN</v>
          </cell>
          <cell r="D2267">
            <v>4.2300000000000004</v>
          </cell>
        </row>
        <row r="2268">
          <cell r="A2268">
            <v>89618</v>
          </cell>
          <cell r="B2268" t="str">
            <v>TÊ COM BUCHA DE LATÃO NA BOLSA CENTRAL, PVC, SOLDÁVEL, DN 25MM X 1/2", INSTALADO EM PRUMADA DE ÁGUA - FORNECIMENTO E INSTALAÇÃO. AF_12/2014_ P</v>
          </cell>
          <cell r="C2268" t="str">
            <v>UN</v>
          </cell>
          <cell r="D2268">
            <v>10.42</v>
          </cell>
        </row>
        <row r="2269">
          <cell r="A2269">
            <v>89619</v>
          </cell>
          <cell r="B2269" t="str">
            <v>TÊ DE REDUÇÃO, PVC, SOLDÁVEL, DN 25MM X 20MM, INSTALADO EM PRUMADA DE ÁGUA - FORNECIMENTO E INSTALAÇÃO. AF_12/2014_P</v>
          </cell>
          <cell r="C2269" t="str">
            <v>UN</v>
          </cell>
          <cell r="D2269">
            <v>5.53</v>
          </cell>
        </row>
        <row r="2270">
          <cell r="A2270">
            <v>89620</v>
          </cell>
          <cell r="B2270" t="str">
            <v>TE, PVC, SOLDÁVEL, DN 32MM, INSTALADO EM PRUMADA DE ÁGUA - FORNECIMENT O E INSTALAÇÃO. AF_12/2014_P</v>
          </cell>
          <cell r="C2270" t="str">
            <v>UN</v>
          </cell>
          <cell r="D2270">
            <v>6.49</v>
          </cell>
        </row>
        <row r="2271">
          <cell r="A2271">
            <v>89621</v>
          </cell>
          <cell r="B2271" t="str">
            <v>TÊ COM BUCHA DE LATÃO NA BOLSA CENTRAL, PVC, SOLDÁVEL, DN 32MM X 3/4", INSTALADO EM PRUMADA DE ÁGUA - FORNECIMENTO E INSTALAÇÃO. AF_12/2014_ P</v>
          </cell>
          <cell r="C2271" t="str">
            <v>UN</v>
          </cell>
          <cell r="D2271">
            <v>16.399999999999999</v>
          </cell>
        </row>
        <row r="2272">
          <cell r="A2272">
            <v>89622</v>
          </cell>
          <cell r="B2272" t="str">
            <v>TÊ DE REDUÇÃO, PVC, SOLDÁVEL, DN 32MM X 25MM, INSTALADO EM PRUMADA DE ÁGUA - FORNECIMENTO E INSTALAÇÃO. AF_12/2014_P</v>
          </cell>
          <cell r="C2272" t="str">
            <v>UN</v>
          </cell>
          <cell r="D2272">
            <v>8.51</v>
          </cell>
        </row>
        <row r="2273">
          <cell r="A2273">
            <v>89623</v>
          </cell>
          <cell r="B2273" t="str">
            <v>TE, PVC, SOLDÁVEL, DN 40MM, INSTALADO EM PRUMADA DE ÁGUA - FORNECIMENT O E INSTALAÇÃO. AF_12/2014_P</v>
          </cell>
          <cell r="C2273" t="str">
            <v>UN</v>
          </cell>
          <cell r="D2273">
            <v>11.15</v>
          </cell>
        </row>
        <row r="2274">
          <cell r="A2274">
            <v>89624</v>
          </cell>
          <cell r="B2274" t="str">
            <v>TÊ DE REDUÇÃO, PVC, SOLDÁVEL, DN 40MM X 32MM, INSTALADO EM PRUMADA DE ÁGUA - FORNECIMENTO E INSTALAÇÃO. AF_12/2014_P</v>
          </cell>
          <cell r="C2274" t="str">
            <v>UN</v>
          </cell>
          <cell r="D2274">
            <v>11.05</v>
          </cell>
        </row>
        <row r="2275">
          <cell r="A2275">
            <v>89625</v>
          </cell>
          <cell r="B2275" t="str">
            <v>TE, PVC, SOLDÁVEL, DN 50MM, INSTALADO EM PRUMADA DE ÁGUA - FORNECIMENT O E INSTALAÇÃO. AF_12/2014_P</v>
          </cell>
          <cell r="C2275" t="str">
            <v>UN</v>
          </cell>
          <cell r="D2275">
            <v>13.5</v>
          </cell>
        </row>
        <row r="2276">
          <cell r="A2276">
            <v>89626</v>
          </cell>
          <cell r="B2276" t="str">
            <v>TÊ DE REDUÇÃO, PVC, SOLDÁVEL, DN 50MM X 40MM, INSTALADO EM PRUMADA DE ÁGUA - FORNECIMENTO E INSTALAÇÃO. AF_12/2014_P</v>
          </cell>
          <cell r="C2276" t="str">
            <v>UN</v>
          </cell>
          <cell r="D2276">
            <v>16.97</v>
          </cell>
        </row>
        <row r="2277">
          <cell r="A2277">
            <v>89627</v>
          </cell>
          <cell r="B2277" t="str">
            <v>TÊ DE REDUÇÃO, PVC, SOLDÁVEL, DN 50MM X 25MM, INSTALADO EM PRUMADA DE ÁGUA - FORNECIMENTO E INSTALAÇÃO. AF_12/2014_P</v>
          </cell>
          <cell r="C2277" t="str">
            <v>UN</v>
          </cell>
          <cell r="D2277">
            <v>13.27</v>
          </cell>
        </row>
        <row r="2278">
          <cell r="A2278">
            <v>89628</v>
          </cell>
          <cell r="B2278" t="str">
            <v>TE, PVC, SOLDÁVEL, DN 60MM, INSTALADO EM PRUMADA DE ÁGUA - FORNECIMENT O E INSTALAÇÃO. AF_12/2014_P</v>
          </cell>
          <cell r="C2278" t="str">
            <v>UN</v>
          </cell>
          <cell r="D2278">
            <v>27.95</v>
          </cell>
        </row>
        <row r="2279">
          <cell r="A2279">
            <v>89629</v>
          </cell>
          <cell r="B2279" t="str">
            <v>TE, PVC, SOLDÁVEL, DN 75MM, INSTALADO EM PRUMADA DE ÁGUA - FORNECIMENT O E INSTALAÇÃO. AF_12/2014_P</v>
          </cell>
          <cell r="C2279" t="str">
            <v>UN</v>
          </cell>
          <cell r="D2279">
            <v>49.53</v>
          </cell>
        </row>
        <row r="2280">
          <cell r="A2280">
            <v>89630</v>
          </cell>
          <cell r="B2280" t="str">
            <v>TE DE REDUÇÃO, PVC, SOLDÁVEL, DN 75MM X 50MM, INSTALADO EM PRUMADA DE ÁGUA - FORNECIMENTO E INSTALAÇÃO. AF_12/2014_P</v>
          </cell>
          <cell r="C2280" t="str">
            <v>UN</v>
          </cell>
          <cell r="D2280">
            <v>42.59</v>
          </cell>
        </row>
        <row r="2281">
          <cell r="A2281">
            <v>89631</v>
          </cell>
          <cell r="B2281" t="str">
            <v>TE, PVC, SOLDÁVEL, DN 85MM, INSTALADO EM PRUMADA DE ÁGUA - FORNECIMENT O E INSTALAÇÃO. AF_12/2014_P</v>
          </cell>
          <cell r="C2281" t="str">
            <v>UN</v>
          </cell>
          <cell r="D2281">
            <v>72.709999999999994</v>
          </cell>
        </row>
        <row r="2282">
          <cell r="A2282">
            <v>89632</v>
          </cell>
          <cell r="B2282" t="str">
            <v>TE DE REDUÇÃO, PVC, SOLDÁVEL, DN 85MM X 60MM, INSTALADO EM PRUMADA DE ÁGUA - FORNECIMENTO E INSTALAÇÃO. AF_12/2014_P</v>
          </cell>
          <cell r="C2282" t="str">
            <v>UN</v>
          </cell>
          <cell r="D2282">
            <v>62.4</v>
          </cell>
        </row>
        <row r="2283">
          <cell r="A2283">
            <v>89633</v>
          </cell>
          <cell r="B2283" t="str">
            <v>TUBO, CPVC, SOLDÁVEL, DN 15MM, INSTALADO EM RAMAL OU SUB-RAMAL DE ÁGUA - FORNECIMENTO E INSTALAÇÃO. AF_12/2014</v>
          </cell>
          <cell r="C2283" t="str">
            <v>M</v>
          </cell>
          <cell r="D2283">
            <v>17.579999999999998</v>
          </cell>
        </row>
        <row r="2284">
          <cell r="A2284">
            <v>89634</v>
          </cell>
          <cell r="B2284" t="str">
            <v>TUBO, CPVC, SOLDÁVEL, DN 22MM, INSTALADO EM RAMAL OU SUB-RAMAL DE ÁGUA - FORNECIMENTO E INSTALAÇÃO. AF_12/2014</v>
          </cell>
          <cell r="C2284" t="str">
            <v>M</v>
          </cell>
          <cell r="D2284">
            <v>27.23</v>
          </cell>
        </row>
        <row r="2285">
          <cell r="A2285">
            <v>89635</v>
          </cell>
          <cell r="B2285" t="str">
            <v>TUBO, CPVC, SOLDÁVEL, DN 28MM, INSTALADO EM RAMAL OU SUB-RAMAL DE ÁGUA - FORNECIMENTO E INSTALAÇÃO. AF_12/2014</v>
          </cell>
          <cell r="C2285" t="str">
            <v>M</v>
          </cell>
          <cell r="D2285">
            <v>39.520000000000003</v>
          </cell>
        </row>
        <row r="2286">
          <cell r="A2286">
            <v>89636</v>
          </cell>
          <cell r="B2286" t="str">
            <v>TUBO, CPVC, SOLDÁVEL, DN 35MM, INSTALADO EM RAMAL OU SUB-RAMAL DE ÁGUA FORNECIMENTO E INSTALAÇÃO. AF_12/2014</v>
          </cell>
          <cell r="C2286" t="str">
            <v>M</v>
          </cell>
          <cell r="D2286">
            <v>48.22</v>
          </cell>
        </row>
        <row r="2287">
          <cell r="A2287">
            <v>89637</v>
          </cell>
          <cell r="B2287" t="str">
            <v>JOELHO 90 GRAUS, CPVC, SOLDÁVEL, DN 15MM, INSTALADO EM RAMAL OU SUB-RA MAL DE ÁGUA - FORNECIMENTO E INSTALAÇÃO. AF_12/2014</v>
          </cell>
          <cell r="C2287" t="str">
            <v>UN</v>
          </cell>
          <cell r="D2287">
            <v>6.26</v>
          </cell>
        </row>
        <row r="2288">
          <cell r="A2288">
            <v>89638</v>
          </cell>
          <cell r="B2288" t="str">
            <v>JOELHO 45 GRAUS, CPVC, SOLDÁVEL, DN 15MM, INSTALADO EM RAMAL OU SUB-RA MAL DE ÁGUA - FORNECIMENTO E INSTALAÇÃO. AF_12/2014</v>
          </cell>
          <cell r="C2288" t="str">
            <v>UN</v>
          </cell>
          <cell r="D2288">
            <v>7.05</v>
          </cell>
        </row>
        <row r="2289">
          <cell r="A2289">
            <v>89639</v>
          </cell>
          <cell r="B2289" t="str">
            <v>CURVA 90 GRAUS, CPVC, SOLDÁVEL, DN 15MM, INSTALADO EM RAMAL OU SUB-RAM AL DE ÁGUA - FORNECIMENTO E INSTALAÇÃO. AF_12/2014</v>
          </cell>
          <cell r="C2289" t="str">
            <v>UN</v>
          </cell>
          <cell r="D2289">
            <v>7.36</v>
          </cell>
        </row>
        <row r="2290">
          <cell r="A2290">
            <v>89641</v>
          </cell>
          <cell r="B2290" t="str">
            <v>JOELHO 90 GRAUS, CPVC, SOLDÁVEL, DN 22MM, INSTALADO EM RAMAL OU SUB-RA MAL DE ÁGUA - FORNECIMENTO E INSTALAÇÃO. AF_12/2014</v>
          </cell>
          <cell r="C2290" t="str">
            <v>UN</v>
          </cell>
          <cell r="D2290">
            <v>8.8699999999999992</v>
          </cell>
        </row>
        <row r="2291">
          <cell r="A2291">
            <v>89642</v>
          </cell>
          <cell r="B2291" t="str">
            <v>JOELHO 45 GRAUS, CPVC, SOLDÁVEL, DN 22MM, INSTALADO EM RAMAL OU SUB-RA MAL DE ÁGUA - FORNECIMENTO E INSTALAÇÃO. AF_12/2014</v>
          </cell>
          <cell r="C2291" t="str">
            <v>UN</v>
          </cell>
          <cell r="D2291">
            <v>10.38</v>
          </cell>
        </row>
        <row r="2292">
          <cell r="A2292">
            <v>89643</v>
          </cell>
          <cell r="B2292" t="str">
            <v>CURVA 90 GRAUS, CPVC, SOLDÁVEL, DN 22MM, INSTALADO EM RAMAL OU SUB-RAM AL DE ÁGUA - FORNECIMENTO E INSTALAÇÃO. AF_12/2014</v>
          </cell>
          <cell r="C2292" t="str">
            <v>UN</v>
          </cell>
          <cell r="D2292">
            <v>10.89</v>
          </cell>
        </row>
        <row r="2293">
          <cell r="A2293">
            <v>89645</v>
          </cell>
          <cell r="B2293" t="str">
            <v>JOELHO DE TRANSIÇÃO, 90 GRAUS, CPVC, SOLDÁVEL, DN 22MM X 3/4", INSTALA DO EM RAMAL OU SUB-RAMAL DE ÁGUA - FORNECIMENTO E INSTALAÇÃO. AF_12/20 14</v>
          </cell>
          <cell r="C2293" t="str">
            <v>UN</v>
          </cell>
          <cell r="D2293">
            <v>20.5</v>
          </cell>
        </row>
        <row r="2294">
          <cell r="A2294">
            <v>89646</v>
          </cell>
          <cell r="B2294" t="str">
            <v>JOELHO 90 GRAUS, CPVC, SOLDÁVEL, DN 28MM, INSTALADO EM RAMAL OU SUB-RA MAL DE ÁGUA - FORNECIMENTO E INSTALAÇÃO. AF_12/2014</v>
          </cell>
          <cell r="C2294" t="str">
            <v>UN</v>
          </cell>
          <cell r="D2294">
            <v>14.18</v>
          </cell>
        </row>
        <row r="2295">
          <cell r="A2295">
            <v>89647</v>
          </cell>
          <cell r="B2295" t="str">
            <v>JOELHO 45 GRAUS, CPVC, SOLDÁVEL, DN 28MM, INSTALADO EM RAMAL OU SUB-RA MAL DE ÁGUA  FORNECIMENTO E INSTALAÇÃO. AF_12/2014</v>
          </cell>
          <cell r="C2295" t="str">
            <v>UN</v>
          </cell>
          <cell r="D2295">
            <v>13.83</v>
          </cell>
        </row>
        <row r="2296">
          <cell r="A2296">
            <v>89648</v>
          </cell>
          <cell r="B2296" t="str">
            <v>CURVA 90 GRAUS, CPVC, SOLDÁVEL, DN 28MM, INSTALADO EM RAMAL OU SUB-RAM AL DE ÁGUA  FORNECIMENTO E INSTALAÇÃO. AF_12/2014</v>
          </cell>
          <cell r="C2296" t="str">
            <v>UN</v>
          </cell>
          <cell r="D2296">
            <v>15.46</v>
          </cell>
        </row>
        <row r="2297">
          <cell r="A2297">
            <v>89649</v>
          </cell>
          <cell r="B2297" t="str">
            <v>JOELHO 90 GRAUS, CPVC, SOLDÁVEL, DN 35MM, INSTALADO EM RAMAL OU SUB-RA MAL DE ÁGUA  FORNECIMENTO E INSTALAÇÃO. AF_12/2014</v>
          </cell>
          <cell r="C2297" t="str">
            <v>UN</v>
          </cell>
          <cell r="D2297">
            <v>21.33</v>
          </cell>
        </row>
        <row r="2298">
          <cell r="A2298">
            <v>89650</v>
          </cell>
          <cell r="B2298" t="str">
            <v>JOELHO 45 GRAUS, CPVC, SOLDÁVEL, DN 35MM, INSTALADO EM RAMAL OU SUB-RA MAL DE ÁGUA  FORNECIMENTO E INSTALAÇÃO. AF_12/2014</v>
          </cell>
          <cell r="C2298" t="str">
            <v>UN</v>
          </cell>
          <cell r="D2298">
            <v>21.33</v>
          </cell>
        </row>
        <row r="2299">
          <cell r="A2299">
            <v>89651</v>
          </cell>
          <cell r="B2299" t="str">
            <v>LUVA, CPVC, SOLDÁVEL, DN 15MM, INSTALADO EM RAMAL OU SUB-RAMAL DE ÁGUA - FORNECIMENTO E INSTALAÇÃO. AF_12/2014</v>
          </cell>
          <cell r="C2299" t="str">
            <v>UN</v>
          </cell>
          <cell r="D2299">
            <v>4.22</v>
          </cell>
        </row>
        <row r="2300">
          <cell r="A2300">
            <v>89652</v>
          </cell>
          <cell r="B2300" t="str">
            <v>LUVA DE CORRER, CPVC, SOLDÁVEL, DN 15MM, INSTALADO EM RAMAL OU SUB-RAM AL DE ÁGUA  FORNECIMENTO E INSTALAÇÃO. AF_12/2014</v>
          </cell>
          <cell r="C2300" t="str">
            <v>UN</v>
          </cell>
          <cell r="D2300">
            <v>7.7</v>
          </cell>
        </row>
        <row r="2301">
          <cell r="A2301">
            <v>89653</v>
          </cell>
          <cell r="B2301" t="str">
            <v>LUVA DE TRANSIÇÃO, CPVC, SOLDÁVEL, DN15MM X 1/2", INSTALADO EM RAMAL O U SUB-RAMAL DE ÁGUA - FORNECIMENTO E INSTALAÇÃO. AF_12/2014</v>
          </cell>
          <cell r="C2301" t="str">
            <v>UN</v>
          </cell>
          <cell r="D2301">
            <v>13.04</v>
          </cell>
        </row>
        <row r="2302">
          <cell r="A2302">
            <v>89654</v>
          </cell>
          <cell r="B2302" t="str">
            <v>UNIÃO, CPVC, SOLDÁVEL, DN15MM, INSTALADO EM RAMAL OU SUB-RAMAL DE ÁGUA FORNECIMENTO E INSTALAÇÃO. AF_12/2014</v>
          </cell>
          <cell r="C2302" t="str">
            <v>UN</v>
          </cell>
          <cell r="D2302">
            <v>12.69</v>
          </cell>
        </row>
        <row r="2303">
          <cell r="A2303">
            <v>89655</v>
          </cell>
          <cell r="B2303" t="str">
            <v>CONECTOR, CPVC, SOLDÁVEL, DN 15MM X 1/2, INSTALADO EM RAMAL OU SUB-RA MAL DE ÁGUA  FORNECIMENTO E INSTALAÇÃO. AF_12/2014</v>
          </cell>
          <cell r="C2303" t="str">
            <v>UN</v>
          </cell>
          <cell r="D2303">
            <v>19.22</v>
          </cell>
        </row>
        <row r="2304">
          <cell r="A2304">
            <v>89656</v>
          </cell>
          <cell r="B2304" t="str">
            <v>ADAPTADOR, CPVC, SOLDÁVEL, DN15MM, INSTALADO EM RAMAL OU SUB-RAMAL DE ÁGUA  FORNECIMENTO E INSTALAÇÃO. AF_12/2014</v>
          </cell>
          <cell r="C2304" t="str">
            <v>UN</v>
          </cell>
          <cell r="D2304">
            <v>8.25</v>
          </cell>
        </row>
        <row r="2305">
          <cell r="A2305">
            <v>89657</v>
          </cell>
          <cell r="B2305" t="str">
            <v>CURVA DE TRANSPOSIÇÃO, CPVC, SOLDÁVEL, DN15MM, INSTALADO EM RAMAL OU S UB-RAMAL DE ÁGUA  FORNECIMENTO E INSTALAÇÃO. AF_12/2014</v>
          </cell>
          <cell r="C2305" t="str">
            <v>UN</v>
          </cell>
          <cell r="D2305">
            <v>8.42</v>
          </cell>
        </row>
        <row r="2306">
          <cell r="A2306">
            <v>89658</v>
          </cell>
          <cell r="B2306" t="str">
            <v>LUVA, CPVC, SOLDÁVEL, DN 22MM, INSTALADO EM RAMAL OU SUB-RAMAL DE ÁGUA FORNECIMENTO E INSTALAÇÃO. AF_12/2014</v>
          </cell>
          <cell r="C2306" t="str">
            <v>UN</v>
          </cell>
          <cell r="D2306">
            <v>5.82</v>
          </cell>
        </row>
        <row r="2307">
          <cell r="A2307">
            <v>89659</v>
          </cell>
          <cell r="B2307" t="str">
            <v>LUVA DE CORRER, CPVC, SOLDÁVEL, DN 22MM, INSTALADO EM RAMAL OU SUB-RAM AL DE ÁGUA  FORNECIMENTO E INSTALAÇÃO. AF_12/2014</v>
          </cell>
          <cell r="C2307" t="str">
            <v>UN</v>
          </cell>
          <cell r="D2307">
            <v>11.13</v>
          </cell>
        </row>
        <row r="2308">
          <cell r="A2308">
            <v>89660</v>
          </cell>
          <cell r="B2308" t="str">
            <v>LUVA DE TRANSIÇÃO, CPVC, SOLDÁVEL, DN22MM X 25MM, INSTALADO EM RAMAL O U SUB-RAMAL DE ÁGUA - FORNECIMENTO E INSTALAÇÃO. AF_12/2014</v>
          </cell>
          <cell r="C2308" t="str">
            <v>UN</v>
          </cell>
          <cell r="D2308">
            <v>5.35</v>
          </cell>
        </row>
        <row r="2309">
          <cell r="A2309">
            <v>89661</v>
          </cell>
          <cell r="B2309" t="str">
            <v>UNIÃO, CPVC, SOLDÁVEL, DN22MM, INSTALADO EM RAMAL OU SUB-RAMAL DE ÁGUA FORNECIMENTO E INSTALAÇÃO. AF_12/2014</v>
          </cell>
          <cell r="C2309" t="str">
            <v>UN</v>
          </cell>
          <cell r="D2309">
            <v>15.18</v>
          </cell>
        </row>
        <row r="2310">
          <cell r="A2310">
            <v>89662</v>
          </cell>
          <cell r="B2310" t="str">
            <v>CONECTOR, CPVC, SOLDÁVEL, DN 22MM X 1/2, INSTALADO EM RAMAL OU SUB-RA MAL DE ÁGUA  FORNECIMENTO E INSTALAÇÃO. AF_12/2014</v>
          </cell>
          <cell r="C2310" t="str">
            <v>UN</v>
          </cell>
          <cell r="D2310">
            <v>23.84</v>
          </cell>
        </row>
        <row r="2311">
          <cell r="A2311">
            <v>89663</v>
          </cell>
          <cell r="B2311" t="str">
            <v>ADAPTADOR, CPVC, SOLDÁVEL, DN22MM, INSTALADO EM RAMAL OU SUB-RAMAL DE ÁGUA  FORNECIMENTO E INSTALAÇÃO. AF_12/2014</v>
          </cell>
          <cell r="C2311" t="str">
            <v>UN</v>
          </cell>
          <cell r="D2311">
            <v>9.33</v>
          </cell>
        </row>
        <row r="2312">
          <cell r="A2312">
            <v>89664</v>
          </cell>
          <cell r="B2312" t="str">
            <v>CURVA DE TRANSPOSIÇÃO, CPVC, SOLDÁVEL, DN22MM, INSTALADO EM RAMAL OU S UB-RAMAL DE ÁGUA  FORNECIMENTO E INSTALAÇÃO. AF_12/2014</v>
          </cell>
          <cell r="C2312" t="str">
            <v>UN</v>
          </cell>
          <cell r="D2312">
            <v>11.13</v>
          </cell>
        </row>
        <row r="2313">
          <cell r="A2313">
            <v>89665</v>
          </cell>
          <cell r="B2313" t="str">
            <v>REDUÇÃO EXCÊNTRICA, PVC, SERIE R, ÁGUA PLUVIAL, DN 75 X 50 MM, JUNTA E LÁSTICA, FORNECIDO E INSTALADO EM CONDUTORES VERTICAIS DE ÁGUAS PLUVIA IS. AF_12/2014</v>
          </cell>
          <cell r="C2313" t="str">
            <v>UN</v>
          </cell>
          <cell r="D2313">
            <v>8.15</v>
          </cell>
        </row>
        <row r="2314">
          <cell r="A2314">
            <v>89666</v>
          </cell>
          <cell r="B2314" t="str">
            <v>BUCHA DE REDUÇÃO, CPVC, SOLDÁVEL, DN22MM X 15MM, INSTALADO EM RAMAL OU SUB-RAMAL DE ÁGUA  FORNECIMENTO E INSTALAÇÃO. AF_12/2014</v>
          </cell>
          <cell r="C2314" t="str">
            <v>UN</v>
          </cell>
          <cell r="D2314">
            <v>4.5599999999999996</v>
          </cell>
        </row>
        <row r="2315">
          <cell r="A2315">
            <v>89667</v>
          </cell>
          <cell r="B2315" t="str">
            <v>TÊ DE INSPEÇÃO, PVC, SERIE R, ÁGUA PLUVIAL, DN 75 MM, JUNTA ELÁSTICA, FORNECIDO E INSTALADO EM CONDUTORES VERTICAIS DE ÁGUAS PLUVIAIS. AF_12 /2014</v>
          </cell>
          <cell r="C2315" t="str">
            <v>UN</v>
          </cell>
          <cell r="D2315">
            <v>23.34</v>
          </cell>
        </row>
        <row r="2316">
          <cell r="A2316">
            <v>89668</v>
          </cell>
          <cell r="B2316" t="str">
            <v>CONECTOR, CPVC, SOLDÁVEL, DN22MM X 3/4", INSTALADO EM RAMAL OU SUB-RAM AL DE ÁGUA - FORNECIMENTO E INSTALAÇÃO. AF_12/2014</v>
          </cell>
          <cell r="C2316" t="str">
            <v>UN</v>
          </cell>
          <cell r="D2316">
            <v>22.57</v>
          </cell>
        </row>
        <row r="2317">
          <cell r="A2317">
            <v>89669</v>
          </cell>
          <cell r="B2317" t="str">
            <v>LUVA SIMPLES, PVC, SERIE R, ÁGUA PLUVIAL, DN 100 MM, JUNTA ELÁSTICA, F ORNECIDO E INSTALADO EM CONDUTORES VERTICAIS DE ÁGUAS PLUVIAIS. AF_12/ 2014</v>
          </cell>
          <cell r="C2317" t="str">
            <v>UN</v>
          </cell>
          <cell r="D2317">
            <v>12.63</v>
          </cell>
        </row>
        <row r="2318">
          <cell r="A2318">
            <v>89670</v>
          </cell>
          <cell r="B2318" t="str">
            <v>LUVA, CPVC, SOLDÁVEL, DN 28MM, INSTALADO EM RAMAL OU SUB-RAMAL DE ÁGUA FORNECIMENTO E INSTALAÇÃO. AF_12/2014</v>
          </cell>
          <cell r="C2318" t="str">
            <v>UN</v>
          </cell>
          <cell r="D2318">
            <v>8.84</v>
          </cell>
        </row>
        <row r="2319">
          <cell r="A2319">
            <v>89671</v>
          </cell>
          <cell r="B2319" t="str">
            <v>LUVA DE CORRER, PVC, SERIE R, ÁGUA PLUVIAL, DN 100 MM, JUNTA ELÁSTICA, FORNECIDO E INSTALADO EM CONDUTORES VERTICAIS DE ÁGUAS PLUVIAIS. AF_1 2/2014</v>
          </cell>
          <cell r="C2319" t="str">
            <v>UN</v>
          </cell>
          <cell r="D2319">
            <v>18.329999999999998</v>
          </cell>
        </row>
        <row r="2320">
          <cell r="A2320">
            <v>89672</v>
          </cell>
          <cell r="B2320" t="str">
            <v>LUVA DE CORRER, CPVC, SOLDÁVEL, DN 28MM, INSTALADO EM RAMAL OU SUB-RAM AL DE ÁGUA  FORNECIMENTO E INSTALAÇÃO. AF_12/2014</v>
          </cell>
          <cell r="C2320" t="str">
            <v>UN</v>
          </cell>
          <cell r="D2320">
            <v>14.92</v>
          </cell>
        </row>
        <row r="2321">
          <cell r="A2321">
            <v>89673</v>
          </cell>
          <cell r="B2321" t="str">
            <v>REDUÇÃO EXCÊNTRICA, PVC, SERIE R, ÁGUA PLUVIAL, DN 100 X 75 MM, JUNTA ELÁSTICA, FORNECIDO E INSTALADO EM CONDUTORES VERTICAIS DE ÁGUAS PLUVI AIS. AF_12/2014</v>
          </cell>
          <cell r="C2321" t="str">
            <v>UN</v>
          </cell>
          <cell r="D2321">
            <v>14.65</v>
          </cell>
        </row>
        <row r="2322">
          <cell r="A2322">
            <v>89674</v>
          </cell>
          <cell r="B2322" t="str">
            <v>UNIÃO, CPVC, SOLDÁVEL, DN28MM, INSTALADO EM RAMAL OU SUB-RAMAL DE ÁGUA FORNECIMENTO E INSTALAÇÃO. AF_12/2014</v>
          </cell>
          <cell r="C2322" t="str">
            <v>UN</v>
          </cell>
          <cell r="D2322">
            <v>22.68</v>
          </cell>
        </row>
        <row r="2323">
          <cell r="A2323">
            <v>89675</v>
          </cell>
          <cell r="B2323" t="str">
            <v>TÊ DE INSPEÇÃO, PVC, SERIE R, ÁGUA PLUVIAL, DN 100 MM, JUNTA ELÁSTICA, FORNECIDO E INSTALADO EM CONDUTORES VERTICAIS DE ÁGUAS PLUVIAIS. AF_1 2/2014</v>
          </cell>
          <cell r="C2323" t="str">
            <v>UN</v>
          </cell>
          <cell r="D2323">
            <v>31.72</v>
          </cell>
        </row>
        <row r="2324">
          <cell r="A2324">
            <v>89676</v>
          </cell>
          <cell r="B2324" t="str">
            <v>CONECTOR, CPVC, SOLDÁVEL, DN 28MM X 1, INSTALADO EM RAMAL OU SUB-RAMA L DE ÁGUA  FORNECIMENTO E INSTALAÇÃO. AF_12/2014</v>
          </cell>
          <cell r="C2324" t="str">
            <v>UN</v>
          </cell>
          <cell r="D2324">
            <v>35.35</v>
          </cell>
        </row>
        <row r="2325">
          <cell r="A2325">
            <v>89677</v>
          </cell>
          <cell r="B2325" t="str">
            <v>LUVA SIMPLES, PVC, SERIE R, ÁGUA PLUVIAL, DN 150 MM, JUNTA ELÁSTICA, F ORNECIDO E INSTALADO EM CONDUTORES VERTICAIS DE ÁGUAS PLUVIAIS. AF_12/ 2014</v>
          </cell>
          <cell r="C2325" t="str">
            <v>UN</v>
          </cell>
          <cell r="D2325">
            <v>37.35</v>
          </cell>
        </row>
        <row r="2326">
          <cell r="A2326">
            <v>89678</v>
          </cell>
          <cell r="B2326" t="str">
            <v>BUCHA DE REDUÇÃO, CPVC, SOLDÁVEL, DN28MM X 22MM, INSTALADO EM RAMAL OU SUB-RAMAL DE ÁGUA  FORNECIMENTO E INSTALAÇÃO. AF_12/2014</v>
          </cell>
          <cell r="C2326" t="str">
            <v>UN</v>
          </cell>
          <cell r="D2326">
            <v>6.13</v>
          </cell>
        </row>
        <row r="2327">
          <cell r="A2327">
            <v>89679</v>
          </cell>
          <cell r="B2327" t="str">
            <v>LUVA DE CORRER, PVC, SERIE R, ÁGUA PLUVIAL, DN 150 MM, JUNTA ELÁSTICA, FORNECIDO E INSTALADO EM CONDUTORES VERTICAIS DE ÁGUAS PLUVIAIS. AF_1 2/2014</v>
          </cell>
          <cell r="C2327" t="str">
            <v>UN</v>
          </cell>
          <cell r="D2327">
            <v>60.02</v>
          </cell>
        </row>
        <row r="2328">
          <cell r="A2328">
            <v>89680</v>
          </cell>
          <cell r="B2328" t="str">
            <v>LUVA, CPVC, SOLDÁVEL, DN 35MM, INSTALADO EM RAMAL OU SUB-RAMAL DE ÁGUA FORNECIMENTO E INSTALAÇÃO. AF_12/2014</v>
          </cell>
          <cell r="C2328" t="str">
            <v>UN</v>
          </cell>
          <cell r="D2328">
            <v>14.3</v>
          </cell>
        </row>
        <row r="2329">
          <cell r="A2329">
            <v>89681</v>
          </cell>
          <cell r="B2329" t="str">
            <v>REDUÇÃO EXCÊNTRICA, PVC, SERIE R, ÁGUA PLUVIAL, DN 150 X 100 MM, JUNTA ELÁSTICA, FORNECIDO E INSTALADO EM CONDUTORES VERTICAIS DE ÁGUAS PLUV IAIS. AF_12/2014</v>
          </cell>
          <cell r="C2329" t="str">
            <v>UN</v>
          </cell>
          <cell r="D2329">
            <v>41.3</v>
          </cell>
        </row>
        <row r="2330">
          <cell r="A2330">
            <v>89682</v>
          </cell>
          <cell r="B2330" t="str">
            <v>LUVA DE CORRER, CPVC, SOLDÁVEL, DN 35MM, INSTALADO EM RAMAL OU SUB-RAM AL DE ÁGUA  FORNECIMENTO E INSTALAÇÃO. AF_12/2014</v>
          </cell>
          <cell r="C2330" t="str">
            <v>UN</v>
          </cell>
          <cell r="D2330">
            <v>23.4</v>
          </cell>
        </row>
        <row r="2331">
          <cell r="A2331">
            <v>89684</v>
          </cell>
          <cell r="B2331" t="str">
            <v>UNIÃO, CPVC, SOLDÁVEL, DN35MM, INSTALADO EM RAMAL OU SUB-RAMAL DE ÁGUA FORNECIMENTO E INSTALAÇÃO. AF_12/2014</v>
          </cell>
          <cell r="C2331" t="str">
            <v>UN</v>
          </cell>
          <cell r="D2331">
            <v>33.159999999999997</v>
          </cell>
        </row>
        <row r="2332">
          <cell r="A2332">
            <v>89685</v>
          </cell>
          <cell r="B2332" t="str">
            <v>JUNÇÃO SIMPLES, PVC, SERIE R, ÁGUA PLUVIAL, DN 75 X 75 MM, JUNTA ELÁST ICA, FORNECIDO E INSTALADO EM CONDUTORES VERTICAIS DE ÁGUAS PLUVIAIS. AF_12/2014</v>
          </cell>
          <cell r="C2332" t="str">
            <v>UN</v>
          </cell>
          <cell r="D2332">
            <v>27.94</v>
          </cell>
        </row>
        <row r="2333">
          <cell r="A2333">
            <v>89686</v>
          </cell>
          <cell r="B2333" t="str">
            <v>CONECTOR, CPVC, SOLDÁVEL, DN 35MM X 1 1/4, INSTALADO EM RAMAL OU SUB- RAMAL DE ÁGUA  FORNECIMENTO E INSTALAÇÃO. AF_12/2014</v>
          </cell>
          <cell r="C2333" t="str">
            <v>UN</v>
          </cell>
          <cell r="D2333">
            <v>129.71</v>
          </cell>
        </row>
        <row r="2334">
          <cell r="A2334">
            <v>89687</v>
          </cell>
          <cell r="B2334" t="str">
            <v>TÊ, PVC, SERIE R, ÁGUA PLUVIAL, DN 75 X 75 MM, JUNTA ELÁSTICA, FORNECI DO E INSTALADO EM CONDUTORES VERTICAIS DE ÁGUAS PLUVIAIS. AF_12/2014</v>
          </cell>
          <cell r="C2334" t="str">
            <v>UN</v>
          </cell>
          <cell r="D2334">
            <v>23.27</v>
          </cell>
        </row>
        <row r="2335">
          <cell r="A2335">
            <v>89689</v>
          </cell>
          <cell r="B2335" t="str">
            <v>BUCHA DE REDUÇÃO, CPVC, SOLDÁVEL, DN35MM X 28MM, INSTALADO EM RAMAL OU SUB-RAMAL DE ÁGUA  FORNECIMENTO E INSTALAÇÃO. AF_12/2014</v>
          </cell>
          <cell r="C2335" t="str">
            <v>UN</v>
          </cell>
          <cell r="D2335">
            <v>25.36</v>
          </cell>
        </row>
        <row r="2336">
          <cell r="A2336">
            <v>89690</v>
          </cell>
          <cell r="B2336" t="str">
            <v>JUNÇÃO SIMPLES, PVC, SERIE R, ÁGUA PLUVIAL, DN 100 X 100 MM, JUNTA ELÁ STICA, FORNECIDO E INSTALADO EM CONDUTORES VERTICAIS DE ÁGUAS PLUVIAIS . AF_12/2014</v>
          </cell>
          <cell r="C2336" t="str">
            <v>UN</v>
          </cell>
          <cell r="D2336">
            <v>42.37</v>
          </cell>
        </row>
        <row r="2337">
          <cell r="A2337">
            <v>89691</v>
          </cell>
          <cell r="B2337" t="str">
            <v>TE, CPVC, SOLDÁVEL, DN 15MM, INSTALADO EM RAMAL OU SUB-RAMAL DE ÁGUA - FORNECIMENTO E INSTALAÇÃO. AF_12/2014</v>
          </cell>
          <cell r="C2337" t="str">
            <v>UN</v>
          </cell>
          <cell r="D2337">
            <v>7.97</v>
          </cell>
        </row>
        <row r="2338">
          <cell r="A2338">
            <v>89692</v>
          </cell>
          <cell r="B2338" t="str">
            <v>JUNÇÃO SIMPLES, PVC, SERIE R, ÁGUA PLUVIAL, DN 100 X 75 MM, JUNTA ELÁS TICA, FORNECIDO E INSTALADO EM CONDUTORES VERTICAIS DE ÁGUAS PLUVIAIS. AF_12/2014</v>
          </cell>
          <cell r="C2338" t="str">
            <v>UN</v>
          </cell>
          <cell r="D2338">
            <v>40.96</v>
          </cell>
        </row>
        <row r="2339">
          <cell r="A2339">
            <v>89693</v>
          </cell>
          <cell r="B2339" t="str">
            <v>TÊ, PVC, SERIE R, ÁGUA PLUVIAL, DN 100 X 100 MM, JUNTA ELÁSTICA, FORNE CIDO E INSTALADO EM CONDUTORES VERTICAIS DE ÁGUAS PLUVIAIS. AF_12/2014</v>
          </cell>
          <cell r="C2339" t="str">
            <v>UN</v>
          </cell>
          <cell r="D2339">
            <v>37.659999999999997</v>
          </cell>
        </row>
        <row r="2340">
          <cell r="A2340">
            <v>89694</v>
          </cell>
          <cell r="B2340" t="str">
            <v>TE DE TRANSIÇÃO, CPVC, SOLDÁVEL, DN 15MM X 1/2, INSTALADO EM RAMAL OU SUB-RAMAL DE ÁGUA  FORNECIMENTO E INSTALAÇÃO. AF_12/2014</v>
          </cell>
          <cell r="C2340" t="str">
            <v>UN</v>
          </cell>
          <cell r="D2340">
            <v>13.93</v>
          </cell>
        </row>
        <row r="2341">
          <cell r="A2341">
            <v>89695</v>
          </cell>
          <cell r="B2341" t="str">
            <v>TÊ MISTURADOR, CPVC, SOLDÁVEL, DN15MM, INSTALADO EM RAMAL OU SUB-RAMAL DE ÁGUA  FORNECIMENTO E INSTALAÇÃO. AF_12/2014</v>
          </cell>
          <cell r="C2341" t="str">
            <v>UN</v>
          </cell>
          <cell r="D2341">
            <v>12.81</v>
          </cell>
        </row>
        <row r="2342">
          <cell r="A2342">
            <v>89696</v>
          </cell>
          <cell r="B2342" t="str">
            <v>TÊ, PVC, SERIE R, ÁGUA PLUVIAL, DN 100 X 75 MM, JUNTA ELÁSTICA, FORNEC IDO E INSTALADO EM CONDUTORES VERTICAIS DE ÁGUAS PLUVIAIS. AF_12/2014</v>
          </cell>
          <cell r="C2342" t="str">
            <v>UN</v>
          </cell>
          <cell r="D2342">
            <v>29.72</v>
          </cell>
        </row>
        <row r="2343">
          <cell r="A2343">
            <v>89697</v>
          </cell>
          <cell r="B2343" t="str">
            <v>TE, CPVC, SOLDÁVEL, DN 22MM, INSTALADO EM RAMAL OU SUB-RAMAL DE ÁGUA - FORNECIMENTO E INSTALAÇÃO. AF_12/2014</v>
          </cell>
          <cell r="C2343" t="str">
            <v>UN</v>
          </cell>
          <cell r="D2343">
            <v>9.99</v>
          </cell>
        </row>
        <row r="2344">
          <cell r="A2344">
            <v>89698</v>
          </cell>
          <cell r="B2344" t="str">
            <v>JUNÇÃO SIMPLES, PVC, SERIE R, ÁGUA PLUVIAL, DN 150 X 150 MM, JUNTA ELÁ STICA, FORNECIDO E INSTALADO EM CONDUTORES VERTICAIS DE ÁGUAS PLUVIAIS . AF_12/2014</v>
          </cell>
          <cell r="C2344" t="str">
            <v>UN</v>
          </cell>
          <cell r="D2344">
            <v>118.58</v>
          </cell>
        </row>
        <row r="2345">
          <cell r="A2345">
            <v>89699</v>
          </cell>
          <cell r="B2345" t="str">
            <v>JUNÇÃO SIMPLES, PVC, SERIE R, ÁGUA PLUVIAL, DN 150 X 100 MM, JUNTA ELÁ STICA, FORNECIDO E INSTALADO EM CONDUTORES VERTICAIS DE ÁGUAS PLUVIAIS . AF_12/2014</v>
          </cell>
          <cell r="C2345" t="str">
            <v>UN</v>
          </cell>
          <cell r="D2345">
            <v>95.7</v>
          </cell>
        </row>
        <row r="2346">
          <cell r="A2346">
            <v>89700</v>
          </cell>
          <cell r="B2346" t="str">
            <v>TE DE TRANSIÇÃO, CPVC, SOLDÁVEL, DN 22MM X 1/2, INSTALADO EM RAMAL OU SUB-RAMAL DE ÁGUA  FORNECIMENTO E INSTALAÇÃO. AF_12/2014</v>
          </cell>
          <cell r="C2346" t="str">
            <v>UN</v>
          </cell>
          <cell r="D2346">
            <v>15.09</v>
          </cell>
        </row>
        <row r="2347">
          <cell r="A2347">
            <v>89701</v>
          </cell>
          <cell r="B2347" t="str">
            <v>TÊ, PVC, SERIE R, ÁGUA PLUVIAL, DN 150 X 150 MM, JUNTA ELÁSTICA, FORNE CIDO E INSTALADO EM CONDUTORES VERTICAIS DE ÁGUAS PLUVIAIS. AF_12/2014</v>
          </cell>
          <cell r="C2347" t="str">
            <v>UN</v>
          </cell>
          <cell r="D2347">
            <v>84.44</v>
          </cell>
        </row>
        <row r="2348">
          <cell r="A2348">
            <v>89702</v>
          </cell>
          <cell r="B2348" t="str">
            <v>TÊ MISTURADOR, CPVC, SOLDÁVEL, DN22MM, INSTALADO EM RAMAL OU SUB-RAMAL DE ÁGUA  FORNECIMENTO E INSTALAÇÃO. AF_12/2014</v>
          </cell>
          <cell r="C2348" t="str">
            <v>UN</v>
          </cell>
          <cell r="D2348">
            <v>15.09</v>
          </cell>
        </row>
        <row r="2349">
          <cell r="A2349">
            <v>89703</v>
          </cell>
          <cell r="B2349" t="str">
            <v>TE MISTURADOR DE TRANSIÇÃO, CPVC, SOLDÁVEL, DN 22MM X 3/4", INSTALADO EM RAMAL OU SUB-RAMAL DE ÁGUA - FORNECIMENTO E INSTALAÇÃO. AF_12/2014</v>
          </cell>
          <cell r="C2349" t="str">
            <v>UN</v>
          </cell>
          <cell r="D2349">
            <v>35.79</v>
          </cell>
        </row>
        <row r="2350">
          <cell r="A2350">
            <v>89704</v>
          </cell>
          <cell r="B2350" t="str">
            <v>TÊ, PVC, SERIE R, ÁGUA PLUVIAL, DN 150 X 100 MM, JUNTA ELÁSTICA, FORNE CIDO E INSTALADO EM CONDUTORES VERTICAIS DE ÁGUAS PLUVIAIS. AF_12/2014</v>
          </cell>
          <cell r="C2350" t="str">
            <v>UN</v>
          </cell>
          <cell r="D2350">
            <v>67.83</v>
          </cell>
        </row>
        <row r="2351">
          <cell r="A2351">
            <v>89705</v>
          </cell>
          <cell r="B2351" t="str">
            <v>TÊ, CPVC, SOLDÁVEL, DN28MM, INSTALADO EM RAMAL OU SUB-RAMAL DE ÁGUA FORNECIMENTO E INSTALAÇÃO. AF_12/2014</v>
          </cell>
          <cell r="C2351" t="str">
            <v>UN</v>
          </cell>
          <cell r="D2351">
            <v>16.61</v>
          </cell>
        </row>
        <row r="2352">
          <cell r="A2352">
            <v>89706</v>
          </cell>
          <cell r="B2352" t="str">
            <v>TÊ, CPVC, SOLDÁVEL, DN35MM, INSTALADO EM RAMAL OU SUB-RAMAL DE ÁGUA FORNECIMENTO E INSTALAÇÃO. AF_12/2014</v>
          </cell>
          <cell r="C2352" t="str">
            <v>UN</v>
          </cell>
          <cell r="D2352">
            <v>38.42</v>
          </cell>
        </row>
        <row r="2353">
          <cell r="A2353">
            <v>89707</v>
          </cell>
          <cell r="B2353" t="str">
            <v>CAIXA SIFONADA, PVC, DN 100 X 100 X 50 MM, JUNTA ELÁSTICA, FORNECIDA E INSTALADA EM RAMAL DE DESCARGA OU EM RAMAL DE ESGOTO SANITÁRIO. AF_12 /2014_P</v>
          </cell>
          <cell r="C2353" t="str">
            <v>UN</v>
          </cell>
          <cell r="D2353">
            <v>19.79</v>
          </cell>
        </row>
        <row r="2354">
          <cell r="A2354">
            <v>89708</v>
          </cell>
          <cell r="B2354" t="str">
            <v>CAIXA SIFONADA, PVC, DN 150 X 185 X 75 MM, JUNTA ELÁSTICA, FORNECIDA E INSTALADA EM RAMAL DE DESCARGA OU EM RAMAL DE ESGOTO SANITÁRIO. AF_12 /2014_P</v>
          </cell>
          <cell r="C2354" t="str">
            <v>UN</v>
          </cell>
          <cell r="D2354">
            <v>44.65</v>
          </cell>
        </row>
        <row r="2355">
          <cell r="A2355">
            <v>89709</v>
          </cell>
          <cell r="B2355" t="str">
            <v>RALO SIFONADO, PVC, DN 100 X 40 MM, JUNTA SOLDÁVEL, FORNECIDO E INSTAL ADO EM RAMAL DE DESCARGA OU EM RAMAL DE ESGOTO SANITÁRIO. AF_12/2014_P</v>
          </cell>
          <cell r="C2355" t="str">
            <v>UN</v>
          </cell>
          <cell r="D2355">
            <v>7.45</v>
          </cell>
        </row>
        <row r="2356">
          <cell r="A2356">
            <v>89710</v>
          </cell>
          <cell r="B2356" t="str">
            <v>RALO SECO, PVC, DN 100 X 40 MM, JUNTA SOLDÁVEL, FORNECIDO E INSTALADO EM RAMAL DE DESCARGA OU EM RAMAL DE ESGOTO SANITÁRIO. AF_12/2014_P</v>
          </cell>
          <cell r="C2356" t="str">
            <v>UN</v>
          </cell>
          <cell r="D2356">
            <v>7.31</v>
          </cell>
        </row>
        <row r="2357">
          <cell r="A2357">
            <v>89711</v>
          </cell>
          <cell r="B2357" t="str">
            <v>TUBO PVC, SERIE NORMAL, ESGOTO PREDIAL, DN 40 MM, FORNECIDO E INSTALAD O EM RAMAL DE DESCARGA OU RAMAL DE ESGOTO SANITÁRIO. AF_12/2014_P</v>
          </cell>
          <cell r="C2357" t="str">
            <v>M</v>
          </cell>
          <cell r="D2357">
            <v>12.32</v>
          </cell>
        </row>
        <row r="2358">
          <cell r="A2358">
            <v>89712</v>
          </cell>
          <cell r="B2358" t="str">
            <v>TUBO PVC, SERIE NORMAL, ESGOTO PREDIAL, DN 50 MM, FORNECIDO E INSTALAD O EM RAMAL DE DESCARGA OU RAMAL DE ESGOTO SANITÁRIO. AF_12/2014_P</v>
          </cell>
          <cell r="C2358" t="str">
            <v>M</v>
          </cell>
          <cell r="D2358">
            <v>18.309999999999999</v>
          </cell>
        </row>
        <row r="2359">
          <cell r="A2359">
            <v>89713</v>
          </cell>
          <cell r="B2359" t="str">
            <v>TUBO PVC, SERIE NORMAL, ESGOTO PREDIAL, DN 75 MM, FORNECIDO E INSTALAD O EM RAMAL DE DESCARGA OU RAMAL DE ESGOTO SANITÁRIO. AF_12/2014_P</v>
          </cell>
          <cell r="C2359" t="str">
            <v>M</v>
          </cell>
          <cell r="D2359">
            <v>27.19</v>
          </cell>
        </row>
        <row r="2360">
          <cell r="A2360">
            <v>89714</v>
          </cell>
          <cell r="B2360" t="str">
            <v>TUBO PVC, SERIE NORMAL, ESGOTO PREDIAL, DN 100 MM, FORNECIDO E INSTALA DO EM RAMAL DE DESCARGA OU RAMAL DE ESGOTO SANITÁRIO. AF_12/2014_P</v>
          </cell>
          <cell r="C2360" t="str">
            <v>M</v>
          </cell>
          <cell r="D2360">
            <v>34.89</v>
          </cell>
        </row>
        <row r="2361">
          <cell r="A2361">
            <v>89715</v>
          </cell>
          <cell r="B2361" t="str">
            <v>TUBO, CPVC, SOLDÁVEL, DN 22MM, INSTALADO EM RAMAL DE DISTRIBUIÇÃO DE Á GUA   FORNECIMENTO E INSTALAÇÃO. AF_12/2014</v>
          </cell>
          <cell r="C2361" t="str">
            <v>UN</v>
          </cell>
          <cell r="D2361">
            <v>20.37</v>
          </cell>
        </row>
        <row r="2362">
          <cell r="A2362">
            <v>89716</v>
          </cell>
          <cell r="B2362" t="str">
            <v>TUBO, CPVC, SOLDÁVEL, DN 22MM, INSTALADO EM RAMAL DE DISTRIBUIÇÃO DE Á GUA - FORNECIMENTO E INSTALAÇÃO. AF_12/2014</v>
          </cell>
          <cell r="C2362" t="str">
            <v>M</v>
          </cell>
          <cell r="D2362">
            <v>20.37</v>
          </cell>
        </row>
        <row r="2363">
          <cell r="A2363">
            <v>89717</v>
          </cell>
          <cell r="B2363" t="str">
            <v>TUBO, CPVC, SOLDÁVEL, DN 28MM, INSTALADO EM RAMAL DE DISTRIBUIÇÃO DE Á GUA - FORNECIMENTO E INSTALAÇÃO. AF_12/2014</v>
          </cell>
          <cell r="C2363" t="str">
            <v>M</v>
          </cell>
          <cell r="D2363">
            <v>31.44</v>
          </cell>
        </row>
        <row r="2364">
          <cell r="A2364">
            <v>89718</v>
          </cell>
          <cell r="B2364" t="str">
            <v>TUBO, CPVC, SOLDÁVEL, DN 35MM, INSTALADO EM RAMAL DE DISTRIBUIÇÃO DE Á GUA   FORNECIMENTO E INSTALAÇÃO. AF_12/2014</v>
          </cell>
          <cell r="C2364" t="str">
            <v>M</v>
          </cell>
          <cell r="D2364">
            <v>38.729999999999997</v>
          </cell>
        </row>
        <row r="2365">
          <cell r="A2365">
            <v>89719</v>
          </cell>
          <cell r="B2365" t="str">
            <v>JOELHO 90 GRAUS, CPVC, SOLDÁVEL, DN 22MM, INSTALADO EM RAMAL DE DISTRI BUIÇÃO DE ÁGUA   FORNECIMENTO E INSTALAÇÃO. AF_12/2014</v>
          </cell>
          <cell r="C2365" t="str">
            <v>UN</v>
          </cell>
          <cell r="D2365">
            <v>7.24</v>
          </cell>
        </row>
        <row r="2366">
          <cell r="A2366">
            <v>89720</v>
          </cell>
          <cell r="B2366" t="str">
            <v>JOELHO 45 GRAUS, CPVC, SOLDÁVEL, DN 22MM, INSTALADO EM RAMAL DE DISTRI BUIÇÃO DE ÁGUA   FORNECIMENTO E INSTALAÇÃO. AF_12/2014</v>
          </cell>
          <cell r="C2366" t="str">
            <v>UN</v>
          </cell>
          <cell r="D2366">
            <v>8.76</v>
          </cell>
        </row>
        <row r="2367">
          <cell r="A2367">
            <v>89721</v>
          </cell>
          <cell r="B2367" t="str">
            <v>CURVA 90 GRAUS, CPVC, SOLDÁVEL, DN 22MM, INSTALADO EM RAMAL DE DISTRIB UIÇÃO DE ÁGUA - FORNECIMENTO E INSTALAÇÃO. AF_12/2014</v>
          </cell>
          <cell r="C2367" t="str">
            <v>UN</v>
          </cell>
          <cell r="D2367">
            <v>9.26</v>
          </cell>
        </row>
        <row r="2368">
          <cell r="A2368">
            <v>89723</v>
          </cell>
          <cell r="B2368" t="str">
            <v>JOELHO 90 GRAUS, CPVC, SOLDÁVEL, DN 28MM, INSTALADO EM RAMAL DE DISTRI BUIÇÃO DE ÁGUA   FORNECIMENTO E INSTALAÇÃO. AF_12/2014</v>
          </cell>
          <cell r="C2368" t="str">
            <v>UN</v>
          </cell>
          <cell r="D2368">
            <v>12.3</v>
          </cell>
        </row>
        <row r="2369">
          <cell r="A2369">
            <v>89724</v>
          </cell>
          <cell r="B2369" t="str">
            <v>JOELHO 90 GRAUS, PVC, SERIE NORMAL, ESGOTO PREDIAL, DN 40 MM, JUNTA SO LDÁVEL, FORNECIDO E INSTALADO EM RAMAL DE DESCARGA OU RAMAL DE ESGOTO SANITÁRIO. AF_12/2014_P</v>
          </cell>
          <cell r="C2369" t="str">
            <v>UN</v>
          </cell>
          <cell r="D2369">
            <v>5.0599999999999996</v>
          </cell>
        </row>
        <row r="2370">
          <cell r="A2370">
            <v>89725</v>
          </cell>
          <cell r="B2370" t="str">
            <v>JOELHO 45 GRAUS, CPVC, SOLDÁVEL, DN 28MM, INSTALADO EM RAMAL DE DISTRI BUIÇÃO DE ÁGUA   FORNECIMENTO E INSTALAÇÃO. AF_12/2014</v>
          </cell>
          <cell r="C2370" t="str">
            <v>UN</v>
          </cell>
          <cell r="D2370">
            <v>11.94</v>
          </cell>
        </row>
        <row r="2371">
          <cell r="A2371">
            <v>89726</v>
          </cell>
          <cell r="B2371" t="str">
            <v>JOELHO 45 GRAUS, PVC, SERIE NORMAL, ESGOTO PREDIAL, DN 40 MM, JUNTA SO LDÁVEL, FORNECIDO E INSTALADO EM RAMAL DE DESCARGA OU RAMAL DE ESGOTO SANITÁRIO. AF_12/2014_P</v>
          </cell>
          <cell r="C2371" t="str">
            <v>UN</v>
          </cell>
          <cell r="D2371">
            <v>5.8</v>
          </cell>
        </row>
        <row r="2372">
          <cell r="A2372">
            <v>89727</v>
          </cell>
          <cell r="B2372" t="str">
            <v>CURVA 90 GRAUS, CPVC, SOLDÁVEL, DN 28MM, INSTALADO EM RAMAL DE DISTRIB UIÇÃO DE ÁGUA   FORNECIMENTO E INSTALAÇÃO. AF_12/2014</v>
          </cell>
          <cell r="C2372" t="str">
            <v>UN</v>
          </cell>
          <cell r="D2372">
            <v>13.57</v>
          </cell>
        </row>
        <row r="2373">
          <cell r="A2373">
            <v>89728</v>
          </cell>
          <cell r="B2373" t="str">
            <v>CURVA CURTA 90 GRAUS, PVC, SERIE NORMAL, ESGOTO PREDIAL, DN 40 MM, JUN TA SOLDÁVEL, FORNECIDO E INSTALADO EM RAMAL DE DESCARGA OU RAMAL DE ES GOTO SANITÁRIO. AF_12/2014_P</v>
          </cell>
          <cell r="C2373" t="str">
            <v>UN</v>
          </cell>
          <cell r="D2373">
            <v>7.62</v>
          </cell>
        </row>
        <row r="2374">
          <cell r="A2374">
            <v>89729</v>
          </cell>
          <cell r="B2374" t="str">
            <v>JOELHO 90 GRAUS, CPVC, SOLDÁVEL, DN 35MM, INSTALADO EM RAMAL DE DISTRI BUIÇÃO DE ÁGUA   FORNECIMENTO E INSTALAÇÃO. AF_12/2014</v>
          </cell>
          <cell r="C2374" t="str">
            <v>UN</v>
          </cell>
          <cell r="D2374">
            <v>19.09</v>
          </cell>
        </row>
        <row r="2375">
          <cell r="A2375">
            <v>89730</v>
          </cell>
          <cell r="B2375" t="str">
            <v>CURVA LONGA 90 GRAUS, PVC, SERIE NORMAL, ESGOTO PREDIAL, DN 40 MM, JUN TA SOLDÁVEL, FORNECIDO E INSTALADO EM RAMAL DE DESCARGA OU RAMAL DE ES GOTO SANITÁRIO. AF_12/2014_P</v>
          </cell>
          <cell r="C2375" t="str">
            <v>UN</v>
          </cell>
          <cell r="D2375">
            <v>7.74</v>
          </cell>
        </row>
        <row r="2376">
          <cell r="A2376">
            <v>89731</v>
          </cell>
          <cell r="B2376" t="str">
            <v>JOELHO 90 GRAUS, PVC, SERIE NORMAL, ESGOTO PREDIAL, DN 50 MM, JUNTA EL ÁSTICA, FORNECIDO E INSTALADO EM RAMAL DE DESCARGA OU RAMAL DE ESGOTO SANITÁRIO. AF_12/2014</v>
          </cell>
          <cell r="C2376" t="str">
            <v>UN</v>
          </cell>
          <cell r="D2376">
            <v>6.97</v>
          </cell>
        </row>
        <row r="2377">
          <cell r="A2377">
            <v>89732</v>
          </cell>
          <cell r="B2377" t="str">
            <v>JOELHO 45 GRAUS, PVC, SERIE NORMAL, ESGOTO PREDIAL, DN 50 MM, JUNTA EL ÁSTICA, FORNECIDO E INSTALADO EM RAMAL DE DESCARGA OU RAMAL DE ESGOTO SANITÁRIO. AF_12/2014</v>
          </cell>
          <cell r="C2377" t="str">
            <v>UN</v>
          </cell>
          <cell r="D2377">
            <v>7.49</v>
          </cell>
        </row>
        <row r="2378">
          <cell r="A2378">
            <v>89733</v>
          </cell>
          <cell r="B2378" t="str">
            <v>CURVA CURTA 90 GRAUS, PVC, SERIE NORMAL, ESGOTO PREDIAL, DN 50 MM, JUN TA ELÁSTICA, FORNECIDO E INSTALADO EM RAMAL DE DESCARGA OU RAMAL DE ES GOTO SANITÁRIO. AF_12/2014</v>
          </cell>
          <cell r="C2378" t="str">
            <v>UN</v>
          </cell>
          <cell r="D2378">
            <v>13.61</v>
          </cell>
        </row>
        <row r="2379">
          <cell r="A2379">
            <v>89734</v>
          </cell>
          <cell r="B2379" t="str">
            <v>JOELHO 45 GRAUS, CPVC, SOLDÁVEL, DN 35MM, INSTALADO EM RAMAL DE DISTRI BUIÇÃO DE ÁGUA   FORNECIMENTO E INSTALAÇÃO. AF_12/2014</v>
          </cell>
          <cell r="C2379" t="str">
            <v>UN</v>
          </cell>
          <cell r="D2379">
            <v>19.09</v>
          </cell>
        </row>
        <row r="2380">
          <cell r="A2380">
            <v>89735</v>
          </cell>
          <cell r="B2380" t="str">
            <v>CURVA LONGA 90 GRAUS, PVC, SERIE NORMAL, ESGOTO PREDIAL, DN 50 MM, JUN TA ELÁSTICA, FORNECIDO E INSTALADO EM RAMAL DE DESCARGA OU RAMAL DE ES GOTO SANITÁRIO. AF_12/2014</v>
          </cell>
          <cell r="C2380" t="str">
            <v>UN</v>
          </cell>
          <cell r="D2380">
            <v>13.49</v>
          </cell>
        </row>
        <row r="2381">
          <cell r="A2381">
            <v>89736</v>
          </cell>
          <cell r="B2381" t="str">
            <v>LUVA, CPVC, SOLDÁVEL, DN 22MM, INSTALADO EM RAMAL DE DISTRIBUIÇÃO DE Á GUA   FORNECIMENTO E INSTALAÇÃO. AF_12/2014</v>
          </cell>
          <cell r="C2381" t="str">
            <v>UN</v>
          </cell>
          <cell r="D2381">
            <v>4.74</v>
          </cell>
        </row>
        <row r="2382">
          <cell r="A2382">
            <v>89737</v>
          </cell>
          <cell r="B2382" t="str">
            <v>JOELHO 90 GRAUS, PVC, SERIE NORMAL, ESGOTO PREDIAL, DN 75 MM, JUNTA EL ÁSTICA, FORNECIDO E INSTALADO EM RAMAL DE DESCARGA OU RAMAL DE ESGOTO SANITÁRIO. AF_12/2014</v>
          </cell>
          <cell r="C2382" t="str">
            <v>UN</v>
          </cell>
          <cell r="D2382">
            <v>12.03</v>
          </cell>
        </row>
        <row r="2383">
          <cell r="A2383">
            <v>89738</v>
          </cell>
          <cell r="B2383" t="str">
            <v>LUVA DE CORRER, CPVC, SOLDÁVEL, DN 22MM, INSTALADO EM RAMAL DE DISTRIB UIÇÃO DE ÁGUA   FORNECIMENTO E INSTALAÇÃO. AF_12/2014</v>
          </cell>
          <cell r="C2383" t="str">
            <v>UN</v>
          </cell>
          <cell r="D2383">
            <v>10.06</v>
          </cell>
        </row>
        <row r="2384">
          <cell r="A2384">
            <v>89739</v>
          </cell>
          <cell r="B2384" t="str">
            <v>JOELHO 45 GRAUS, PVC, SERIE NORMAL, ESGOTO PREDIAL, DN 75 MM, JUNTA EL ÁSTICA, FORNECIDO E INSTALADO EM RAMAL DE DESCARGA OU RAMAL DE ESGOTO SANITÁRIO. AF_12/2014</v>
          </cell>
          <cell r="C2384" t="str">
            <v>UN</v>
          </cell>
          <cell r="D2384">
            <v>12.79</v>
          </cell>
        </row>
        <row r="2385">
          <cell r="A2385">
            <v>89740</v>
          </cell>
          <cell r="B2385" t="str">
            <v>LUVA DE TRANSIÇÃO, CPVC, SOLDÁVEL, DN 22MM X 25MM, INSTALADO EM RAMAL DE DISTRIBUIÇÃO DE ÁGUA   FORNECIMENTO E INSTALAÇÃO. AF_12/2014</v>
          </cell>
          <cell r="C2385" t="str">
            <v>UN</v>
          </cell>
          <cell r="D2385">
            <v>4.28</v>
          </cell>
        </row>
        <row r="2386">
          <cell r="A2386">
            <v>89741</v>
          </cell>
          <cell r="B2386" t="str">
            <v>UNIÃO, CPVC, SOLDÁVEL, DN 22MM, INSTALADO EM RAMAL DE DISTRIBUIÇÃO DE ÁGUA   FORNECIMENTO E INSTALAÇÃO. AF_12/2014</v>
          </cell>
          <cell r="C2386" t="str">
            <v>UN</v>
          </cell>
          <cell r="D2386">
            <v>14.1</v>
          </cell>
        </row>
        <row r="2387">
          <cell r="A2387">
            <v>89742</v>
          </cell>
          <cell r="B2387" t="str">
            <v>CURVA CURTA 90 GRAUS, PVC, SERIE NORMAL, ESGOTO PREDIAL, DN 75 MM, JUN TA ELÁSTICA, FORNECIDO E INSTALADO EM RAMAL DE DESCARGA OU RAMAL DE ES GOTO SANITÁRIO. AF_12/2014</v>
          </cell>
          <cell r="C2387" t="str">
            <v>UN</v>
          </cell>
          <cell r="D2387">
            <v>24.51</v>
          </cell>
        </row>
        <row r="2388">
          <cell r="A2388">
            <v>89743</v>
          </cell>
          <cell r="B2388" t="str">
            <v>CURVA LONGA 90 GRAUS, PVC, SERIE NORMAL, ESGOTO PREDIAL, DN 75 MM, JUN TA ELÁSTICA, FORNECIDO E INSTALADO EM RAMAL DE DESCARGA OU RAMAL DE ES GOTO SANITÁRIO. AF_12/2014</v>
          </cell>
          <cell r="C2388" t="str">
            <v>UN</v>
          </cell>
          <cell r="D2388">
            <v>33.4</v>
          </cell>
        </row>
        <row r="2389">
          <cell r="A2389">
            <v>89744</v>
          </cell>
          <cell r="B2389" t="str">
            <v>JOELHO 90 GRAUS, PVC, SERIE NORMAL, ESGOTO PREDIAL, DN 100 MM, JUNTA E LÁSTICA, FORNECIDO E INSTALADO EM RAMAL DE DESCARGA OU RAMAL DE ESGOTO SANITÁRIO. AF_12/2014</v>
          </cell>
          <cell r="C2389" t="str">
            <v>UN</v>
          </cell>
          <cell r="D2389">
            <v>15.83</v>
          </cell>
        </row>
        <row r="2390">
          <cell r="A2390">
            <v>89745</v>
          </cell>
          <cell r="B2390" t="str">
            <v>CONECTOR, CPVC, SOLDÁVEL, DN 22MM X 1/2 , INSTALADO EM RAMAL DE DISTRI BUIÇÃO DE ÁGUA   FORNECIMENTO E INSTALAÇÃO. AF_12/2014</v>
          </cell>
          <cell r="C2390" t="str">
            <v>UN</v>
          </cell>
          <cell r="D2390">
            <v>22.77</v>
          </cell>
        </row>
        <row r="2391">
          <cell r="A2391">
            <v>89746</v>
          </cell>
          <cell r="B2391" t="str">
            <v>JOELHO 45 GRAUS, PVC, SERIE NORMAL, ESGOTO PREDIAL, DN 100 MM, JUNTA E LÁSTICA, FORNECIDO E INSTALADO EM RAMAL DE DESCARGA OU RAMAL DE ESGOTO SANITÁRIO. AF_12/2014</v>
          </cell>
          <cell r="C2391" t="str">
            <v>UN</v>
          </cell>
          <cell r="D2391">
            <v>15.89</v>
          </cell>
        </row>
        <row r="2392">
          <cell r="A2392">
            <v>89747</v>
          </cell>
          <cell r="B2392" t="str">
            <v>ADAPTADOR, CPVC, SOLDÁVEL, DN 22MM, INSTALADO EM RAMAL DE DISTRIBUIÇÃO DE ÁGUA   FORNECIMENTO E INSTALAÇÃO. AF_12/2014</v>
          </cell>
          <cell r="C2392" t="str">
            <v>UN</v>
          </cell>
          <cell r="D2392">
            <v>8.26</v>
          </cell>
        </row>
        <row r="2393">
          <cell r="A2393">
            <v>89748</v>
          </cell>
          <cell r="B2393" t="str">
            <v>CURVA CURTA 90 GRAUS, PVC, SERIE NORMAL, ESGOTO PREDIAL, DN 100 MM, JU NTA ELÁSTICA, FORNECIDO E INSTALADO EM RAMAL DE DESCARGA OU RAMAL DE E SGOTO SANITÁRIO. AF_12/2014</v>
          </cell>
          <cell r="C2393" t="str">
            <v>UN</v>
          </cell>
          <cell r="D2393">
            <v>27.95</v>
          </cell>
        </row>
        <row r="2394">
          <cell r="A2394">
            <v>89749</v>
          </cell>
          <cell r="B2394" t="str">
            <v>CURVA DE TRANSPOSIÇÃO, CPVC, SOLDÁVEL, DN 22MM, INSTALADO EM RAMAL DE DISTRIBUIÇÃO DE ÁGUA   FORNECIMENTO E INSTALAÇÃO. AF_12/2014</v>
          </cell>
          <cell r="C2394" t="str">
            <v>UN</v>
          </cell>
          <cell r="D2394">
            <v>10.06</v>
          </cell>
        </row>
        <row r="2395">
          <cell r="A2395">
            <v>89750</v>
          </cell>
          <cell r="B2395" t="str">
            <v>CURVA LONGA 90 GRAUS, PVC, SERIE NORMAL, ESGOTO PREDIAL, DN 100 MM, JU NTA ELÁSTICA, FORNECIDO E INSTALADO EM RAMAL DE DESCARGA OU RAMAL DE E SGOTO SANITÁRIO. AF_12/2014</v>
          </cell>
          <cell r="C2395" t="str">
            <v>UN</v>
          </cell>
          <cell r="D2395">
            <v>51.25</v>
          </cell>
        </row>
        <row r="2396">
          <cell r="A2396">
            <v>89751</v>
          </cell>
          <cell r="B2396" t="str">
            <v>BUCHA DE REDUÇÃO, CPVC, SOLDÁVEL, DN 22MM X 15MM, INSTALADO EM RAMAL D E DISTRIBUIÇÃO DE ÁGUA   FORNECIMENTO E INSTALAÇÃO. AF_12/2014</v>
          </cell>
          <cell r="C2396" t="str">
            <v>UN</v>
          </cell>
          <cell r="D2396">
            <v>3.49</v>
          </cell>
        </row>
        <row r="2397">
          <cell r="A2397">
            <v>89752</v>
          </cell>
          <cell r="B2397" t="str">
            <v>LUVA SIMPLES, PVC, SERIE NORMAL, ESGOTO PREDIAL, DN 40 MM, JUNTA SOLDÁ VEL, FORNECIDO E INSTALADO EM RAMAL DE DESCARGA OU RAMAL DE ESGOTO SAN ITÁRIO. AF_12/2014_P</v>
          </cell>
          <cell r="C2397" t="str">
            <v>UN</v>
          </cell>
          <cell r="D2397">
            <v>4.0599999999999996</v>
          </cell>
        </row>
        <row r="2398">
          <cell r="A2398">
            <v>89753</v>
          </cell>
          <cell r="B2398" t="str">
            <v>LUVA SIMPLES, PVC, SERIE NORMAL, ESGOTO PREDIAL, DN 50 MM, JUNTA ELÁST ICA, FORNECIDO E INSTALADO EM RAMAL DE DESCARGA OU RAMAL DE ESGOTO SAN ITÁRIO. AF_12/2014</v>
          </cell>
          <cell r="C2398" t="str">
            <v>UN</v>
          </cell>
          <cell r="D2398">
            <v>6.06</v>
          </cell>
        </row>
        <row r="2399">
          <cell r="A2399">
            <v>89754</v>
          </cell>
          <cell r="B2399" t="str">
            <v>LUVA DE CORRER, PVC, SERIE NORMAL, ESGOTO PREDIAL, DN 50 MM, JUNTA ELÁ STICA, FORNECIDO E INSTALADO EM RAMAL DE DESCARGA OU RAMAL DE ESGOTO S ANITÁRIO. AF_12/2014</v>
          </cell>
          <cell r="C2399" t="str">
            <v>UN</v>
          </cell>
          <cell r="D2399">
            <v>10.96</v>
          </cell>
        </row>
        <row r="2400">
          <cell r="A2400">
            <v>89755</v>
          </cell>
          <cell r="B2400" t="str">
            <v>LUVA, CPVC, SOLDÁVEL, DN 28MM, INSTALADO EM RAMAL DE DISTRIBUIÇÃO DE Á GUA   FORNECIMENTO E INSTALAÇÃO. AF_12/2014</v>
          </cell>
          <cell r="C2400" t="str">
            <v>UN</v>
          </cell>
          <cell r="D2400">
            <v>7.59</v>
          </cell>
        </row>
        <row r="2401">
          <cell r="A2401">
            <v>89756</v>
          </cell>
          <cell r="B2401" t="str">
            <v>LUVA DE CORRER, CPVC, SOLDÁVEL, DN 28MM, INSTALADO EM RAMAL DE DISTRIB UIÇÃO DE ÁGUA   FORNECIMENTO E INSTALAÇÃO. AF_12/2014</v>
          </cell>
          <cell r="C2401" t="str">
            <v>UN</v>
          </cell>
          <cell r="D2401">
            <v>13.68</v>
          </cell>
        </row>
        <row r="2402">
          <cell r="A2402">
            <v>89757</v>
          </cell>
          <cell r="B2402" t="str">
            <v>UNIÃO, CPVC, SOLDÁVEL, DN 28MM, INSTALADO EM RAMAL DE DISTRIBUIÇÃO DE ÁGUA   FORNECIMENTO E INSTALAÇÃO. AF_12/2014</v>
          </cell>
          <cell r="C2402" t="str">
            <v>UN</v>
          </cell>
          <cell r="D2402">
            <v>21.43</v>
          </cell>
        </row>
        <row r="2403">
          <cell r="A2403">
            <v>89758</v>
          </cell>
          <cell r="B2403" t="str">
            <v>CONECTOR, CPVC, SOLDÁVEL, DN 28MM X 1 , INSTALADO EM RAMAL DE DISTRIBU IÇÃO DE ÁGUA   FORNECIMENTO E INSTALAÇÃO. AF_12/2014</v>
          </cell>
          <cell r="C2403" t="str">
            <v>UN</v>
          </cell>
          <cell r="D2403">
            <v>34.1</v>
          </cell>
        </row>
        <row r="2404">
          <cell r="A2404">
            <v>89759</v>
          </cell>
          <cell r="B2404" t="str">
            <v>BUCHA DE REDUÇÃO, CPVC, SOLDÁVEL, DN 28MM X 22MM, INSTALADO EM RAMAL D E DISTRIBUIÇÃO DE ÁGUA - FORNECIMENTO E INSTALAÇÃO. AF_12/2014</v>
          </cell>
          <cell r="C2404" t="str">
            <v>UN</v>
          </cell>
          <cell r="D2404">
            <v>4.88</v>
          </cell>
        </row>
        <row r="2405">
          <cell r="A2405">
            <v>89760</v>
          </cell>
          <cell r="B2405" t="str">
            <v>LUVA, CPVC, SOLDÁVEL, DN 35MM, INSTALADO EM RAMAL DE DISTRIBUIÇÃO DE Á GUA - FORNECIMENTO E INSTALAÇÃO. AF_12/2014</v>
          </cell>
          <cell r="C2405" t="str">
            <v>UN</v>
          </cell>
          <cell r="D2405">
            <v>12.82</v>
          </cell>
        </row>
        <row r="2406">
          <cell r="A2406">
            <v>89761</v>
          </cell>
          <cell r="B2406" t="str">
            <v>LUVA DE CORRER, CPVC, SOLDÁVEL, DN 35MM, INSTALADO EM RAMAL DE DISTRIB UIÇÃO DE ÁGUA - FORNECIMENTO E INSTALAÇÃO. AF_12/2014</v>
          </cell>
          <cell r="C2406" t="str">
            <v>UN</v>
          </cell>
          <cell r="D2406">
            <v>21.92</v>
          </cell>
        </row>
        <row r="2407">
          <cell r="A2407">
            <v>89762</v>
          </cell>
          <cell r="B2407" t="str">
            <v>UNIÃO, CPVC, SOLDÁVEL, DN35MM, INSTALADO EM RAMAL DE DISTRIBUIÇÃO DE Á GUA - FORNECIMENTO E INSTALAÇÃO. AF_12/2014</v>
          </cell>
          <cell r="C2407" t="str">
            <v>UN</v>
          </cell>
          <cell r="D2407">
            <v>31.68</v>
          </cell>
        </row>
        <row r="2408">
          <cell r="A2408">
            <v>89763</v>
          </cell>
          <cell r="B2408" t="str">
            <v>CONECTOR, CPVC, SOLDÁVEL, DN 35MM X 1 1/4 , INSTALADO EM RAMAL DE DIST RIBUIÇÃO DE ÁGUA - FORNECIMENTO E INSTALAÇÃO. AF_12/2014</v>
          </cell>
          <cell r="C2408" t="str">
            <v>UN</v>
          </cell>
          <cell r="D2408">
            <v>128.22999999999999</v>
          </cell>
        </row>
        <row r="2409">
          <cell r="A2409">
            <v>89764</v>
          </cell>
          <cell r="B2409" t="str">
            <v>BUCHA DE REDUÇÃO, CPVC, SOLDÁVEL, DN35MM X 28MM, INSTALADO EM RAMAL DE DISTRIBUIÇÃO DE ÁGUA - FORNECIMENTO E INSTALAÇÃO. AF_12/2014</v>
          </cell>
          <cell r="C2409" t="str">
            <v>UN</v>
          </cell>
          <cell r="D2409">
            <v>23.88</v>
          </cell>
        </row>
        <row r="2410">
          <cell r="A2410">
            <v>89765</v>
          </cell>
          <cell r="B2410" t="str">
            <v>TE, CPVC, SOLDÁVEL, DN 22MM, INSTALADO EM RAMAL DE DISTRIBUIÇÃO DE ÁGU A - FORNECIMENTO E INSTALAÇÃO. AF_12/2014</v>
          </cell>
          <cell r="C2410" t="str">
            <v>UN</v>
          </cell>
          <cell r="D2410">
            <v>9.2100000000000009</v>
          </cell>
        </row>
        <row r="2411">
          <cell r="A2411">
            <v>89766</v>
          </cell>
          <cell r="B2411" t="str">
            <v>TE DE TRANSIÇÃO, CPVC, SOLDÁVEL, DN 22MM X 1/2 , INSTALADO EM RAMAL DE DISTRIBUIÇÃO DE ÁGUA   FORNECIMENTO E INSTALAÇÃO. AF_12/2014</v>
          </cell>
          <cell r="C2411" t="str">
            <v>UN</v>
          </cell>
          <cell r="D2411">
            <v>14.31</v>
          </cell>
        </row>
        <row r="2412">
          <cell r="A2412">
            <v>89767</v>
          </cell>
          <cell r="B2412" t="str">
            <v>TÊ MISTURADOR, CPVC, SOLDÁVEL, DN 22MM, INSTALADO EM RAMAL DE DISTRIBU IÇÃO DE ÁGUA - FORNECIMENTO E INSTALAÇÃO. AF_12/2014</v>
          </cell>
          <cell r="C2412" t="str">
            <v>UN</v>
          </cell>
          <cell r="D2412">
            <v>14.31</v>
          </cell>
        </row>
        <row r="2413">
          <cell r="A2413">
            <v>89768</v>
          </cell>
          <cell r="B2413" t="str">
            <v>TÊ, CPVC, SOLDÁVEL, DN 28MM, INSTALADO EM RAMAL DE DISTRIBUIÇÃO DE ÁGU A - FORNECIMENTO E INSTALAÇÃO. AF_12/2014</v>
          </cell>
          <cell r="C2413" t="str">
            <v>UN</v>
          </cell>
          <cell r="D2413">
            <v>14.08</v>
          </cell>
        </row>
        <row r="2414">
          <cell r="A2414">
            <v>89769</v>
          </cell>
          <cell r="B2414" t="str">
            <v>TÊ, CPVC, SOLDÁVEL, DN35MM, INSTALADO EM RAMAL DE DISTRIBUIÇÃO DE ÁGUA - FORNECIMENTO E INSTALAÇÃO. AF_12/2014</v>
          </cell>
          <cell r="C2414" t="str">
            <v>UN</v>
          </cell>
          <cell r="D2414">
            <v>35.43</v>
          </cell>
        </row>
        <row r="2415">
          <cell r="A2415">
            <v>89770</v>
          </cell>
          <cell r="B2415" t="str">
            <v>TUBO, CPVC, SOLDÁVEL, DN 35MM, INSTALADO EM PRUMADA DE ÁGUA  FORNECIM ENTO E INSTALAÇÃO. AF_12/2014</v>
          </cell>
          <cell r="C2415" t="str">
            <v>M</v>
          </cell>
          <cell r="D2415">
            <v>35.15</v>
          </cell>
        </row>
        <row r="2416">
          <cell r="A2416">
            <v>89771</v>
          </cell>
          <cell r="B2416" t="str">
            <v>TUBO, CPVC, SOLDÁVEL, DN 42MM, INSTALADO EM PRUMADA DE ÁGUA  FORNECIM ENTO E INSTALAÇÃO. AF_12/2014</v>
          </cell>
          <cell r="C2416" t="str">
            <v>M</v>
          </cell>
          <cell r="D2416">
            <v>48.07</v>
          </cell>
        </row>
        <row r="2417">
          <cell r="A2417">
            <v>89772</v>
          </cell>
          <cell r="B2417" t="str">
            <v>TUBO, CPVC, SOLDÁVEL, DN 54MM, INSTALADO EM PRUMADA DE ÁGUA  FORNECIM ENTO E INSTALAÇÃO. AF_12/2014</v>
          </cell>
          <cell r="C2417" t="str">
            <v>M</v>
          </cell>
          <cell r="D2417">
            <v>73.069999999999993</v>
          </cell>
        </row>
        <row r="2418">
          <cell r="A2418">
            <v>89773</v>
          </cell>
          <cell r="B2418" t="str">
            <v>TUBO, CPVC, SOLDÁVEL, DN 73MM, INSTALADO EM PRUMADA DE ÁGUA  FORNECIM ENTO E INSTALAÇÃO. AF_12/2014</v>
          </cell>
          <cell r="C2418" t="str">
            <v>M</v>
          </cell>
          <cell r="D2418">
            <v>112.04</v>
          </cell>
        </row>
        <row r="2419">
          <cell r="A2419">
            <v>89774</v>
          </cell>
          <cell r="B2419" t="str">
            <v>LUVA SIMPLES, PVC, SERIE NORMAL, ESGOTO PREDIAL, DN 75 MM, JUNTA ELÁST ICA, FORNECIDO E INSTALADO EM RAMAL DE DESCARGA OU RAMAL DE ESGOTO SAN ITÁRIO. AF_12/2014</v>
          </cell>
          <cell r="C2419" t="str">
            <v>UN</v>
          </cell>
          <cell r="D2419">
            <v>10.1</v>
          </cell>
        </row>
        <row r="2420">
          <cell r="A2420">
            <v>89775</v>
          </cell>
          <cell r="B2420" t="str">
            <v>TUBO, CPVC, SOLDÁVEL, DN 89MM, INSTALADO EM PRUMADA DE ÁGUA  FORNECIM ENTO E INSTALAÇÃO. AF_12/2014</v>
          </cell>
          <cell r="C2420" t="str">
            <v>M</v>
          </cell>
          <cell r="D2420">
            <v>177.08</v>
          </cell>
        </row>
        <row r="2421">
          <cell r="A2421">
            <v>89776</v>
          </cell>
          <cell r="B2421" t="str">
            <v>LUVA DE CORRER, PVC, SERIE NORMAL, ESGOTO PREDIAL, DN 75 MM, JUNTA ELÁ STICA, FORNECIDO E INSTALADO EM RAMAL DE DESCARGA OU RAMAL DE ESGOTO S ANITÁRIO. AF_12/2014</v>
          </cell>
          <cell r="C2421" t="str">
            <v>UN</v>
          </cell>
          <cell r="D2421">
            <v>13.54</v>
          </cell>
        </row>
        <row r="2422">
          <cell r="A2422">
            <v>89777</v>
          </cell>
          <cell r="B2422" t="str">
            <v>JOELHO 90 GRAUS, CPVC, SOLDÁVEL, DN 35MM, INSTALADO EM PRUMADA DE ÁGUA FORNECIMENTO E INSTALAÇÃO. AF_12/2014</v>
          </cell>
          <cell r="C2422" t="str">
            <v>UN</v>
          </cell>
          <cell r="D2422">
            <v>18.079999999999998</v>
          </cell>
        </row>
        <row r="2423">
          <cell r="A2423">
            <v>89778</v>
          </cell>
          <cell r="B2423" t="str">
            <v>LUVA SIMPLES, PVC, SERIE NORMAL, ESGOTO PREDIAL, DN 100 MM, JUNTA ELÁS TICA, FORNECIDO E INSTALADO EM RAMAL DE DESCARGA OU RAMAL DE ESGOTO SA NITÁRIO. AF_12/2014</v>
          </cell>
          <cell r="C2423" t="str">
            <v>UN</v>
          </cell>
          <cell r="D2423">
            <v>12.61</v>
          </cell>
        </row>
        <row r="2424">
          <cell r="A2424">
            <v>89779</v>
          </cell>
          <cell r="B2424" t="str">
            <v>LUVA DE CORRER, PVC, SERIE NORMAL, ESGOTO PREDIAL, DN 100 MM, JUNTA EL ÁSTICA, FORNECIDO E INSTALADO EM RAMAL DE DESCARGA OU RAMAL DE ESGOTO SANITÁRIO. AF_12/2014</v>
          </cell>
          <cell r="C2424" t="str">
            <v>UN</v>
          </cell>
          <cell r="D2424">
            <v>19.5</v>
          </cell>
        </row>
        <row r="2425">
          <cell r="A2425">
            <v>89780</v>
          </cell>
          <cell r="B2425" t="str">
            <v>JOELHO 45 GRAUS, CPVC, SOLDÁVEL, DN 35MM, INSTALADO EM PRUMADA DE ÁGUA - FORNECIMENTO E INSTALAÇÃO. AF_12/2014_P</v>
          </cell>
          <cell r="C2425" t="str">
            <v>UN</v>
          </cell>
          <cell r="D2425">
            <v>18.079999999999998</v>
          </cell>
        </row>
        <row r="2426">
          <cell r="A2426">
            <v>89781</v>
          </cell>
          <cell r="B2426" t="str">
            <v>JOELHO 90 GRAUS, CPVC, SOLDÁVEL, DN 42MM, INSTALADO EM PRUMADA DE ÁGUA FORNECIMENTO E INSTALAÇÃO. AF_12/2014</v>
          </cell>
          <cell r="C2426" t="str">
            <v>UN</v>
          </cell>
          <cell r="D2426">
            <v>27.35</v>
          </cell>
        </row>
        <row r="2427">
          <cell r="A2427">
            <v>89782</v>
          </cell>
          <cell r="B2427" t="str">
            <v>TE, PVC, SERIE NORMAL, ESGOTO PREDIAL, DN 40 X 40 MM, JUNTA SOLDÁVEL, FORNECIDO E INSTALADO EM RAMAL DE DESCARGA OU RAMAL DE ESGOTO SANITÁRI O. AF_12/2014_P</v>
          </cell>
          <cell r="C2427" t="str">
            <v>UN</v>
          </cell>
          <cell r="D2427">
            <v>7.36</v>
          </cell>
        </row>
        <row r="2428">
          <cell r="A2428">
            <v>89783</v>
          </cell>
          <cell r="B2428" t="str">
            <v>JUNÇÃO SIMPLES, PVC, SERIE NORMAL, ESGOTO PREDIAL, DN 40 MM, JUNTA SOL DÁVEL, FORNECIDO E INSTALADO EM RAMAL DE DESCARGA OU RAMAL DE ESGOTO S ANITÁRIO. AF_12/2014_P</v>
          </cell>
          <cell r="C2428" t="str">
            <v>UN</v>
          </cell>
          <cell r="D2428">
            <v>7.73</v>
          </cell>
        </row>
        <row r="2429">
          <cell r="A2429">
            <v>89784</v>
          </cell>
          <cell r="B2429" t="str">
            <v>TE, PVC, SERIE NORMAL, ESGOTO PREDIAL, DN 50 X 50 MM, JUNTA ELÁSTICA, FORNECIDO E INSTALADO EM RAMAL DE DESCARGA OU RAMAL DE ESGOTO SANITÁRI O. AF_12/2014</v>
          </cell>
          <cell r="C2429" t="str">
            <v>UN</v>
          </cell>
          <cell r="D2429">
            <v>12.75</v>
          </cell>
        </row>
        <row r="2430">
          <cell r="A2430">
            <v>89785</v>
          </cell>
          <cell r="B2430" t="str">
            <v>JUNÇÃO SIMPLES, PVC, SERIE NORMAL, ESGOTO PREDIAL, DN 50 X 50 MM, JUNT A ELÁSTICA, FORNECIDO E INSTALADO EM RAMAL DE DESCARGA OU RAMAL DE ESG OTO SANITÁRIO. AF_12/2014</v>
          </cell>
          <cell r="C2430" t="str">
            <v>UN</v>
          </cell>
          <cell r="D2430">
            <v>13.56</v>
          </cell>
        </row>
        <row r="2431">
          <cell r="A2431">
            <v>89786</v>
          </cell>
          <cell r="B2431" t="str">
            <v>TE, PVC, SERIE NORMAL, ESGOTO PREDIAL, DN 75 X 75 MM, JUNTA ELÁSTICA, FORNECIDO E INSTALADO EM RAMAL DE DESCARGA OU RAMAL DE ESGOTO SANITÁRI O. AF_12/2014</v>
          </cell>
          <cell r="C2431" t="str">
            <v>UN</v>
          </cell>
          <cell r="D2431">
            <v>21.11</v>
          </cell>
        </row>
        <row r="2432">
          <cell r="A2432">
            <v>89787</v>
          </cell>
          <cell r="B2432" t="str">
            <v>JOELHO 45 GRAUS, CPVC, SOLDÁVEL, DN 42MM, INSTALADO EM PRUMADA DE ÁGUA FORNECIMENTO E INSTALAÇÃO. AF_12/2014</v>
          </cell>
          <cell r="C2432" t="str">
            <v>UN</v>
          </cell>
          <cell r="D2432">
            <v>27.35</v>
          </cell>
        </row>
        <row r="2433">
          <cell r="A2433">
            <v>89788</v>
          </cell>
          <cell r="B2433" t="str">
            <v>JOELHO 90 GRAUS, CPVC, SOLDÁVEL, DN 54MM, INSTALADO EM PRUMADA DE ÁGUA FORNECIMENTO E INSTALAÇÃO. AF_12/2014</v>
          </cell>
          <cell r="C2433" t="str">
            <v>UN</v>
          </cell>
          <cell r="D2433">
            <v>54.65</v>
          </cell>
        </row>
        <row r="2434">
          <cell r="A2434">
            <v>89789</v>
          </cell>
          <cell r="B2434" t="str">
            <v>JOELHO 45 GRAUS, CPVC, SOLDÁVEL, DN 54MM, INSTALADO EM PRUMADA DE ÁGUA FORNECIMENTO E INSTALAÇÃO. AF_12/2014</v>
          </cell>
          <cell r="C2434" t="str">
            <v>UN</v>
          </cell>
          <cell r="D2434">
            <v>55.55</v>
          </cell>
        </row>
        <row r="2435">
          <cell r="A2435">
            <v>89790</v>
          </cell>
          <cell r="B2435" t="str">
            <v>JOELHO 90 GRAUS, CPVC, SOLDÁVEL, DN 73MM, INSTALADO EM PRUMADA DE ÁGUA FORNECIMENTO E INSTALAÇÃO. AF_12/2014</v>
          </cell>
          <cell r="C2435" t="str">
            <v>UN</v>
          </cell>
          <cell r="D2435">
            <v>137.55000000000001</v>
          </cell>
        </row>
        <row r="2436">
          <cell r="A2436">
            <v>89791</v>
          </cell>
          <cell r="B2436" t="str">
            <v>JOELHO 45 GRAUS, CPVC, SOLDÁVEL, DN 73MM, INSTALADO EM PRUMADA DE ÁGUA FORNECIMENTO E INSTALAÇÃO. AF_12/2014</v>
          </cell>
          <cell r="C2436" t="str">
            <v>UN</v>
          </cell>
          <cell r="D2436">
            <v>140.85</v>
          </cell>
        </row>
        <row r="2437">
          <cell r="A2437">
            <v>89792</v>
          </cell>
          <cell r="B2437" t="str">
            <v>JOELHO 90 GRAUS, CPVC, SOLDÁVEL, DN 89MM, INSTALADO EM PRUMADA DE ÁGUA FORNECIMENTO E INSTALAÇÃO. AF_12/2014</v>
          </cell>
          <cell r="C2437" t="str">
            <v>UN</v>
          </cell>
          <cell r="D2437">
            <v>161.09</v>
          </cell>
        </row>
        <row r="2438">
          <cell r="A2438">
            <v>89793</v>
          </cell>
          <cell r="B2438" t="str">
            <v>JOELHO 45 GRAUS, CPVC, SOLDÁVEL, DN 89MM, INSTALADO EM PRUMADA DE ÁGUA FORNECIMENTO E INSTALAÇÃO. AF_12/2014</v>
          </cell>
          <cell r="C2438" t="str">
            <v>UN</v>
          </cell>
          <cell r="D2438">
            <v>165.53</v>
          </cell>
        </row>
        <row r="2439">
          <cell r="A2439">
            <v>89794</v>
          </cell>
          <cell r="B2439" t="str">
            <v>LUVA, CPVC, SOLDÁVEL, DN 35MM, INSTALADO EM PRUMADA DE ÁGUA  FORNECIM ENTO E INSTALAÇÃO. AF_12/2014</v>
          </cell>
          <cell r="C2439" t="str">
            <v>UN</v>
          </cell>
          <cell r="D2439">
            <v>12.15</v>
          </cell>
        </row>
        <row r="2440">
          <cell r="A2440">
            <v>89795</v>
          </cell>
          <cell r="B2440" t="str">
            <v>JUNÇÃO SIMPLES, PVC, SERIE NORMAL, ESGOTO PREDIAL, DN 75 X 75 MM, JUNT A ELÁSTICA, FORNECIDO E INSTALADO EM RAMAL DE DESCARGA OU RAMAL DE ESG OTO SANITÁRIO. AF_12/2014</v>
          </cell>
          <cell r="C2440" t="str">
            <v>UN</v>
          </cell>
          <cell r="D2440">
            <v>22.25</v>
          </cell>
        </row>
        <row r="2441">
          <cell r="A2441">
            <v>89796</v>
          </cell>
          <cell r="B2441" t="str">
            <v>TE, PVC, SERIE NORMAL, ESGOTO PREDIAL, DN 100 X 100 MM, JUNTA ELÁSTICA , FORNECIDO E INSTALADO EM RAMAL DE DESCARGA OU RAMAL DE ESGOTO SANITÁ RIO. AF_12/2014</v>
          </cell>
          <cell r="C2441" t="str">
            <v>UN</v>
          </cell>
          <cell r="D2441">
            <v>26.11</v>
          </cell>
        </row>
        <row r="2442">
          <cell r="A2442">
            <v>89797</v>
          </cell>
          <cell r="B2442" t="str">
            <v>JUNÇÃO SIMPLES, PVC, SERIE NORMAL, ESGOTO PREDIAL, DN 100 X 100 MM, JU NTA ELÁSTICA, FORNECIDO E INSTALADO EM RAMAL DE DESCARGA OU RAMAL DE E SGOTO SANITÁRIO. AF_12/2014</v>
          </cell>
          <cell r="C2442" t="str">
            <v>UN</v>
          </cell>
          <cell r="D2442">
            <v>30.38</v>
          </cell>
        </row>
        <row r="2443">
          <cell r="A2443">
            <v>89798</v>
          </cell>
          <cell r="B2443" t="str">
            <v>TUBO PVC, SERIE NORMAL, ESGOTO PREDIAL, DN 50 MM, FORNECIDO E INSTALAD O EM PRUMADA DE ESGOTO SANITÁRIO OU VENTILAÇÃO. AF_12/2014_P</v>
          </cell>
          <cell r="C2443" t="str">
            <v>M</v>
          </cell>
          <cell r="D2443">
            <v>7.89</v>
          </cell>
        </row>
        <row r="2444">
          <cell r="A2444">
            <v>89799</v>
          </cell>
          <cell r="B2444" t="str">
            <v>TUBO PVC, SERIE NORMAL, ESGOTO PREDIAL, DN 75 MM, FORNECIDO E INSTALAD O EM PRUMADA DE ESGOTO SANITÁRIO OU VENTILAÇÃO. AF_12/2014_P</v>
          </cell>
          <cell r="C2444" t="str">
            <v>M</v>
          </cell>
          <cell r="D2444">
            <v>12.29</v>
          </cell>
        </row>
        <row r="2445">
          <cell r="A2445">
            <v>89800</v>
          </cell>
          <cell r="B2445" t="str">
            <v>TUBO PVC, SERIE NORMAL, ESGOTO PREDIAL, DN 100 MM, FORNECIDO E INSTALA DO EM PRUMADA DE ESGOTO SANITÁRIO OU VENTILAÇÃO. AF_12/2014_P</v>
          </cell>
          <cell r="C2445" t="str">
            <v>M</v>
          </cell>
          <cell r="D2445">
            <v>15.28</v>
          </cell>
        </row>
        <row r="2446">
          <cell r="A2446">
            <v>89801</v>
          </cell>
          <cell r="B2446" t="str">
            <v>JOELHO 90 GRAUS, PVC, SERIE NORMAL, ESGOTO PREDIAL, DN 50 MM, JUNTA EL ÁSTICA, FORNECIDO E INSTALADO EM PRUMADA DE ESGOTO SANITÁRIO OU VENTIL AÇÃO. AF_12/2014</v>
          </cell>
          <cell r="C2446" t="str">
            <v>UN</v>
          </cell>
          <cell r="D2446">
            <v>4.3499999999999996</v>
          </cell>
        </row>
        <row r="2447">
          <cell r="A2447">
            <v>89802</v>
          </cell>
          <cell r="B2447" t="str">
            <v>JOELHO 45 GRAUS, PVC, SERIE NORMAL, ESGOTO PREDIAL, DN 50 MM, JUNTA EL ÁSTICA, FORNECIDO E INSTALADO EM PRUMADA DE ESGOTO SANITÁRIO OU VENTIL AÇÃO. AF_12/2014</v>
          </cell>
          <cell r="C2447" t="str">
            <v>UN</v>
          </cell>
          <cell r="D2447">
            <v>4.87</v>
          </cell>
        </row>
        <row r="2448">
          <cell r="A2448">
            <v>89803</v>
          </cell>
          <cell r="B2448" t="str">
            <v>CURVA CURTA 90 GRAUS, PVC, SERIE NORMAL, ESGOTO PREDIAL, DN 50 MM, JUN TA ELÁSTICA, FORNECIDO E INSTALADO EM PRUMADA DE ESGOTO SANITÁRIO OU V ENTILAÇÃO. AF_12/2014</v>
          </cell>
          <cell r="C2448" t="str">
            <v>UN</v>
          </cell>
          <cell r="D2448">
            <v>10.99</v>
          </cell>
        </row>
        <row r="2449">
          <cell r="A2449">
            <v>89804</v>
          </cell>
          <cell r="B2449" t="str">
            <v>CURVA LONGA 90 GRAUS, PVC, SERIE NORMAL, ESGOTO PREDIAL, DN 50 MM, JUN TA ELÁSTICA, FORNECIDO E INSTALADO EM PRUMADA DE ESGOTO SANITÁRIO OU V ENTILAÇÃO. AF_12/2014</v>
          </cell>
          <cell r="C2449" t="str">
            <v>UN</v>
          </cell>
          <cell r="D2449">
            <v>10.87</v>
          </cell>
        </row>
        <row r="2450">
          <cell r="A2450">
            <v>89805</v>
          </cell>
          <cell r="B2450" t="str">
            <v>JOELHO 90 GRAUS, PVC, SERIE NORMAL, ESGOTO PREDIAL, DN 75 MM, JUNTA EL ÁSTICA, FORNECIDO E INSTALADO EM PRUMADA DE ESGOTO SANITÁRIO OU VENTIL AÇÃO. AF_12/2014</v>
          </cell>
          <cell r="C2450" t="str">
            <v>UN</v>
          </cell>
          <cell r="D2450">
            <v>8.83</v>
          </cell>
        </row>
        <row r="2451">
          <cell r="A2451">
            <v>89806</v>
          </cell>
          <cell r="B2451" t="str">
            <v>JOELHO 45 GRAUS, PVC, SERIE NORMAL, ESGOTO PREDIAL, DN 75 MM, JUNTA EL ÁSTICA, FORNECIDO E INSTALADO EM PRUMADA DE ESGOTO SANITÁRIO OU VENTIL AÇÃO. AF_12/2014</v>
          </cell>
          <cell r="C2451" t="str">
            <v>UN</v>
          </cell>
          <cell r="D2451">
            <v>9.6</v>
          </cell>
        </row>
        <row r="2452">
          <cell r="A2452">
            <v>89807</v>
          </cell>
          <cell r="B2452" t="str">
            <v>CURVA CURTA 90 GRAUS, PVC, SERIE NORMAL, ESGOTO PREDIAL, DN 75 MM, JUN TA ELÁSTICA, FORNECIDO E INSTALADO EM PRUMADA DE ESGOTO SANITÁRIO OU V ENTILAÇÃO. AF_12/2014</v>
          </cell>
          <cell r="C2452" t="str">
            <v>UN</v>
          </cell>
          <cell r="D2452">
            <v>21.32</v>
          </cell>
        </row>
        <row r="2453">
          <cell r="A2453">
            <v>89808</v>
          </cell>
          <cell r="B2453" t="str">
            <v>CURVA LONGA 90 GRAUS, PVC, SERIE NORMAL, ESGOTO PREDIAL, DN 75 MM, JUN TA ELÁSTICA, FORNECIDO E INSTALADO EM PRUMADA DE ESGOTO SANITÁRIO OU V ENTILAÇÃO. AF_12/2014</v>
          </cell>
          <cell r="C2453" t="str">
            <v>UN</v>
          </cell>
          <cell r="D2453">
            <v>30.2</v>
          </cell>
        </row>
        <row r="2454">
          <cell r="A2454">
            <v>89809</v>
          </cell>
          <cell r="B2454" t="str">
            <v>JOELHO 90 GRAUS, PVC, SERIE NORMAL, ESGOTO PREDIAL, DN 100 MM, JUNTA E LÁSTICA, FORNECIDO E INSTALADO EM PRUMADA DE ESGOTO SANITÁRIO OU VENTI LAÇÃO. AF_12/2014</v>
          </cell>
          <cell r="C2454" t="str">
            <v>UN</v>
          </cell>
          <cell r="D2454">
            <v>12.05</v>
          </cell>
        </row>
        <row r="2455">
          <cell r="A2455">
            <v>89810</v>
          </cell>
          <cell r="B2455" t="str">
            <v>JOELHO 45 GRAUS, PVC, SERIE NORMAL, ESGOTO PREDIAL, DN 100 MM, JUNTA E LÁSTICA, FORNECIDO E INSTALADO EM PRUMADA DE ESGOTO SANITÁRIO OU VENTI LAÇÃO. AF_12/2014</v>
          </cell>
          <cell r="C2455" t="str">
            <v>UN</v>
          </cell>
          <cell r="D2455">
            <v>12.11</v>
          </cell>
        </row>
        <row r="2456">
          <cell r="A2456">
            <v>89811</v>
          </cell>
          <cell r="B2456" t="str">
            <v>CURVA CURTA 90 GRAUS, PVC, SERIE NORMAL, ESGOTO PREDIAL, DN 100 MM, JU NTA ELÁSTICA, FORNECIDO E INSTALADO EM PRUMADA DE ESGOTO SANITÁRIO OU VENTILAÇÃO. AF_12/2014</v>
          </cell>
          <cell r="C2456" t="str">
            <v>UN</v>
          </cell>
          <cell r="D2456">
            <v>24.17</v>
          </cell>
        </row>
        <row r="2457">
          <cell r="A2457">
            <v>89812</v>
          </cell>
          <cell r="B2457" t="str">
            <v>CURVA LONGA 90 GRAUS, PVC, SERIE NORMAL, ESGOTO PREDIAL, DN 100 MM, JU NTA ELÁSTICA, FORNECIDO E INSTALADO EM PRUMADA DE ESGOTO SANITÁRIO OU VENTILAÇÃO. AF_12/2014</v>
          </cell>
          <cell r="C2457" t="str">
            <v>UN</v>
          </cell>
          <cell r="D2457">
            <v>47.47</v>
          </cell>
        </row>
        <row r="2458">
          <cell r="A2458">
            <v>89813</v>
          </cell>
          <cell r="B2458" t="str">
            <v>LUVA SIMPLES, PVC, SERIE NORMAL, ESGOTO PREDIAL, DN 50 MM, JUNTA ELÁST ICA, FORNECIDO E INSTALADO EM PRUMADA DE ESGOTO SANITÁRIO OU VENTILAÇÃ O. AF_12/2014</v>
          </cell>
          <cell r="C2458" t="str">
            <v>UN</v>
          </cell>
          <cell r="D2458">
            <v>4.6100000000000003</v>
          </cell>
        </row>
        <row r="2459">
          <cell r="A2459">
            <v>89814</v>
          </cell>
          <cell r="B2459" t="str">
            <v>LUVA DE CORRER, PVC, SERIE NORMAL, ESGOTO PREDIAL, DN 50 MM, JUNTA ELÁ STICA, FORNECIDO E INSTALADO EM PRUMADA DE ESGOTO SANITÁRIO OU VENTILA ÇÃO. AF_12/2014</v>
          </cell>
          <cell r="C2459" t="str">
            <v>UN</v>
          </cell>
          <cell r="D2459">
            <v>9.5</v>
          </cell>
        </row>
        <row r="2460">
          <cell r="A2460">
            <v>89815</v>
          </cell>
          <cell r="B2460" t="str">
            <v>LUVA DE CORRER, CPVC, SOLDÁVEL, DN 35MM, INSTALADO EM PRUMADA DE ÁGUA FORNECIMENTO E INSTALAÇÃO. AF_12/2014</v>
          </cell>
          <cell r="C2460" t="str">
            <v>UN</v>
          </cell>
          <cell r="D2460">
            <v>21.26</v>
          </cell>
        </row>
        <row r="2461">
          <cell r="A2461">
            <v>89816</v>
          </cell>
          <cell r="B2461" t="str">
            <v>UNIÃO, CPVC, SOLDÁVEL, DN35MM, INSTALADO EM PRUMADA DE ÁGUA  FORNECIM ENTO E INSTALAÇÃO. AF_12/2014</v>
          </cell>
          <cell r="C2461" t="str">
            <v>UN</v>
          </cell>
          <cell r="D2461">
            <v>31.02</v>
          </cell>
        </row>
        <row r="2462">
          <cell r="A2462">
            <v>89817</v>
          </cell>
          <cell r="B2462" t="str">
            <v>LUVA SIMPLES, PVC, SERIE NORMAL, ESGOTO PREDIAL, DN 75 MM, JUNTA ELÁST ICA, FORNECIDO E INSTALADO EM PRUMADA DE ESGOTO SANITÁRIO OU VENTILAÇÃ O. AF_12/2014</v>
          </cell>
          <cell r="C2462" t="str">
            <v>UN</v>
          </cell>
          <cell r="D2462">
            <v>8.06</v>
          </cell>
        </row>
        <row r="2463">
          <cell r="A2463">
            <v>89818</v>
          </cell>
          <cell r="B2463" t="str">
            <v>CONECTOR, CPVC, SOLDÁVEL, DN 35MM X 1 1/4, INSTALADO EM PRUMADA DE ÁG UA  FORNECIMENTO E INSTALAÇÃO. AF_12/2014</v>
          </cell>
          <cell r="C2463" t="str">
            <v>UN</v>
          </cell>
          <cell r="D2463">
            <v>127.56</v>
          </cell>
        </row>
        <row r="2464">
          <cell r="A2464">
            <v>89819</v>
          </cell>
          <cell r="B2464" t="str">
            <v>LUVA DE CORRER, PVC, SERIE NORMAL, ESGOTO PREDIAL, DN 75 MM, JUNTA ELÁ STICA, FORNECIDO E INSTALADO EM PRUMADA DE ESGOTO SANITÁRIO OU VENTILA ÇÃO. AF_12/2014</v>
          </cell>
          <cell r="C2464" t="str">
            <v>UN</v>
          </cell>
          <cell r="D2464">
            <v>11.51</v>
          </cell>
        </row>
        <row r="2465">
          <cell r="A2465">
            <v>89820</v>
          </cell>
          <cell r="B2465" t="str">
            <v>BUCHA DE REDUÇÃO, CPVC, SOLDÁVEL, DN35MM X 28MM, INSTALADO EM PRUMADA DE ÁGUA  FORNECIMENTO E INSTALAÇÃO. AF_12/2014</v>
          </cell>
          <cell r="C2465" t="str">
            <v>UN</v>
          </cell>
          <cell r="D2465">
            <v>23.21</v>
          </cell>
        </row>
        <row r="2466">
          <cell r="A2466">
            <v>89821</v>
          </cell>
          <cell r="B2466" t="str">
            <v>LUVA SIMPLES, PVC, SERIE NORMAL, ESGOTO PREDIAL, DN 100 MM, JUNTA ELÁS TICA, FORNECIDO E INSTALADO EM PRUMADA DE ESGOTO SANITÁRIO OU VENTILAÇ ÃO. AF_12/2014</v>
          </cell>
          <cell r="C2466" t="str">
            <v>UN</v>
          </cell>
          <cell r="D2466">
            <v>10</v>
          </cell>
        </row>
        <row r="2467">
          <cell r="A2467">
            <v>89822</v>
          </cell>
          <cell r="B2467" t="str">
            <v>LUVA, CPVC, SOLDÁVEL, DN 42MM, INSTALADO EM PRUMADA DE ÁGUA  FORNECIM ENTO E INSTALAÇÃO. AF_12/2014</v>
          </cell>
          <cell r="C2467" t="str">
            <v>UN</v>
          </cell>
          <cell r="D2467">
            <v>16.11</v>
          </cell>
        </row>
        <row r="2468">
          <cell r="A2468">
            <v>89823</v>
          </cell>
          <cell r="B2468" t="str">
            <v>LUVA DE CORRER, PVC, SERIE NORMAL, ESGOTO PREDIAL, DN 100 MM, JUNTA EL ÁSTICA, FORNECIDO E INSTALADO EM PRUMADA DE ESGOTO SANITÁRIO OU VENTIL AÇÃO. AF_12/2014</v>
          </cell>
          <cell r="C2468" t="str">
            <v>UN</v>
          </cell>
          <cell r="D2468">
            <v>16.88</v>
          </cell>
        </row>
        <row r="2469">
          <cell r="A2469">
            <v>89824</v>
          </cell>
          <cell r="B2469" t="str">
            <v>LUVA DE CORRER, CPVC, SOLDÁVEL, DN 42MM, INSTALADO EM PRUMADA DE ÁGUA FORNECIMENTO E INSTALAÇÃO. AF_12/2014</v>
          </cell>
          <cell r="C2469" t="str">
            <v>UN</v>
          </cell>
          <cell r="D2469">
            <v>29.08</v>
          </cell>
        </row>
        <row r="2470">
          <cell r="A2470">
            <v>89825</v>
          </cell>
          <cell r="B2470" t="str">
            <v>TE, PVC, SERIE NORMAL, ESGOTO PREDIAL, DN 50 X 50 MM, JUNTA ELÁSTICA, FORNECIDO E INSTALADO EM PRUMADA DE ESGOTO SANITÁRIO OU VENTILAÇÃO. AF _12/2014</v>
          </cell>
          <cell r="C2470" t="str">
            <v>UN</v>
          </cell>
          <cell r="D2470">
            <v>9.5500000000000007</v>
          </cell>
        </row>
        <row r="2471">
          <cell r="A2471">
            <v>89826</v>
          </cell>
          <cell r="B2471" t="str">
            <v>LUVA DE TRANSIÇÃO, CPVC, SOLDÁVEL, DN42MM X 1.1/2, INSTALADO EM PRUMA DA DE ÁGUA  FORNECIMENTO E INSTALAÇÃO. AF_12/2014</v>
          </cell>
          <cell r="C2471" t="str">
            <v>UN</v>
          </cell>
          <cell r="D2471">
            <v>130.05000000000001</v>
          </cell>
        </row>
        <row r="2472">
          <cell r="A2472">
            <v>89827</v>
          </cell>
          <cell r="B2472" t="str">
            <v>JUNÇÃO SIMPLES, PVC, SERIE NORMAL, ESGOTO PREDIAL, DN 50 X 50 MM, JUNT A ELÁSTICA, FORNECIDO E INSTALADO EM PRUMADA DE ESGOTO SANITÁRIO OU VE NTILAÇÃO. AF_12/2014</v>
          </cell>
          <cell r="C2472" t="str">
            <v>UN</v>
          </cell>
          <cell r="D2472">
            <v>10.36</v>
          </cell>
        </row>
        <row r="2473">
          <cell r="A2473">
            <v>89828</v>
          </cell>
          <cell r="B2473" t="str">
            <v>UNIÃO, CPVC, SOLDÁVEL, DN42MM, INSTALADO EM PRUMADA DE ÁGUA  FORNECIM ENTO E INSTALAÇÃO. AF_12/2014</v>
          </cell>
          <cell r="C2473" t="str">
            <v>UN</v>
          </cell>
          <cell r="D2473">
            <v>45.09</v>
          </cell>
        </row>
        <row r="2474">
          <cell r="A2474">
            <v>89829</v>
          </cell>
          <cell r="B2474" t="str">
            <v>TE, PVC, SERIE NORMAL, ESGOTO PREDIAL, DN 75 X 75 MM, JUNTA ELÁSTICA, FORNECIDO E INSTALADO EM PRUMADA DE ESGOTO SANITÁRIO OU VENTILAÇÃO. AF _12/2014</v>
          </cell>
          <cell r="C2474" t="str">
            <v>UN</v>
          </cell>
          <cell r="D2474">
            <v>17.05</v>
          </cell>
        </row>
        <row r="2475">
          <cell r="A2475">
            <v>89830</v>
          </cell>
          <cell r="B2475" t="str">
            <v>JUNÇÃO SIMPLES, PVC, SERIE NORMAL, ESGOTO PREDIAL, DN 75 X 75 MM, JUNT A ELÁSTICA, FORNECIDO E INSTALADO EM PRUMADA DE ESGOTO SANITÁRIO OU VE NTILAÇÃO. AF_12/2014</v>
          </cell>
          <cell r="C2475" t="str">
            <v>UN</v>
          </cell>
          <cell r="D2475">
            <v>18.18</v>
          </cell>
        </row>
        <row r="2476">
          <cell r="A2476">
            <v>89831</v>
          </cell>
          <cell r="B2476" t="str">
            <v>CONECTOR, CPVC, SOLDÁVEL, DN 42MM X 1.1/2, INSTALADO EM PRUMADA DE ÁG UA  FORNECIMENTO E INSTALAÇÃO. AF_12/2014</v>
          </cell>
          <cell r="C2476" t="str">
            <v>UN</v>
          </cell>
          <cell r="D2476">
            <v>155.79</v>
          </cell>
        </row>
        <row r="2477">
          <cell r="A2477">
            <v>89832</v>
          </cell>
          <cell r="B2477" t="str">
            <v>BUCHA DE REDUÇÃO, CPVC, SOLDÁVEL, DN 42MM X 22MM, INSTALADO EM RAMAL D E DISTRIBUIÇÃO DE ÁGUA - FORNECIMENTO E INSTALAÇÃO. AF_12/2014</v>
          </cell>
          <cell r="C2477" t="str">
            <v>UN</v>
          </cell>
          <cell r="D2477">
            <v>30.56</v>
          </cell>
        </row>
        <row r="2478">
          <cell r="A2478">
            <v>89833</v>
          </cell>
          <cell r="B2478" t="str">
            <v>TE, PVC, SERIE NORMAL, ESGOTO PREDIAL, DN 100 X 100 MM, JUNTA ELÁSTICA , FORNECIDO E INSTALADO EM PRUMADA DE ESGOTO SANITÁRIO OU VENTILAÇÃO. AF_12/2014</v>
          </cell>
          <cell r="C2478" t="str">
            <v>UN</v>
          </cell>
          <cell r="D2478">
            <v>21.17</v>
          </cell>
        </row>
        <row r="2479">
          <cell r="A2479">
            <v>89834</v>
          </cell>
          <cell r="B2479" t="str">
            <v>JUNÇÃO SIMPLES, PVC, SERIE NORMAL, ESGOTO PREDIAL, DN 100 X 100 MM, JU NTA ELÁSTICA, FORNECIDO E INSTALADO EM PRUMADA DE ESGOTO SANITÁRIO OU VENTILAÇÃO. AF_12/2014</v>
          </cell>
          <cell r="C2479" t="str">
            <v>UN</v>
          </cell>
          <cell r="D2479">
            <v>25.44</v>
          </cell>
        </row>
        <row r="2480">
          <cell r="A2480">
            <v>89835</v>
          </cell>
          <cell r="B2480" t="str">
            <v>LUVA, CPVC, SOLDÁVEL, DN 54MM, INSTALADO EM PRUMADA DE ÁGUA  FORNECIM ENTO E INSTALAÇÃO. AF_12/2014</v>
          </cell>
          <cell r="C2480" t="str">
            <v>UN</v>
          </cell>
          <cell r="D2480">
            <v>29.71</v>
          </cell>
        </row>
        <row r="2481">
          <cell r="A2481">
            <v>89836</v>
          </cell>
          <cell r="B2481" t="str">
            <v>LUVA DE TRANSIÇÃO, CPVC, SOLDÁVEL, DN 54MM X 2, INSTALADO EM PRUMADA DE ÁGUA  FORNECIMENTO E INSTALAÇÃO. AF_12/2014</v>
          </cell>
          <cell r="C2481" t="str">
            <v>UN</v>
          </cell>
          <cell r="D2481">
            <v>210.66</v>
          </cell>
        </row>
        <row r="2482">
          <cell r="A2482">
            <v>89837</v>
          </cell>
          <cell r="B2482" t="str">
            <v>UNIÃO, CPVC, SOLDÁVEL, DN 54MM, INSTALADO EM PRUMADA DE ÁGUA  FORNECI MENTO E INSTALAÇÃO. AF_12/2014</v>
          </cell>
          <cell r="C2482" t="str">
            <v>UN</v>
          </cell>
          <cell r="D2482">
            <v>103.96</v>
          </cell>
        </row>
        <row r="2483">
          <cell r="A2483">
            <v>89838</v>
          </cell>
          <cell r="B2483" t="str">
            <v>LUVA, CPVC, SOLDÁVEL, DN 73MM, INSTALADO EM PRUMADA DE ÁGUA  FORNECIM ENTO E INSTALAÇÃO. AF_12/2014</v>
          </cell>
          <cell r="C2483" t="str">
            <v>UN</v>
          </cell>
          <cell r="D2483">
            <v>113.3</v>
          </cell>
        </row>
        <row r="2484">
          <cell r="A2484">
            <v>89839</v>
          </cell>
          <cell r="B2484" t="str">
            <v>UNIÃO, CPVC, SOLDÁVEL, DN 73MM, INSTALADO EM PRUMADA DE ÁGUA  FORNECI MENTO E INSTALAÇÃO. AF_12/2014</v>
          </cell>
          <cell r="C2484" t="str">
            <v>UN</v>
          </cell>
          <cell r="D2484">
            <v>150.63999999999999</v>
          </cell>
        </row>
        <row r="2485">
          <cell r="A2485">
            <v>89840</v>
          </cell>
          <cell r="B2485" t="str">
            <v>LUVA, CPVC, SOLDÁVEL, DN 89MM, INSTALADO EM PRUMADA DE ÁGUA  FORNECIM ENTO E INSTALAÇÃO. AF_12/2014</v>
          </cell>
          <cell r="C2485" t="str">
            <v>UN</v>
          </cell>
          <cell r="D2485">
            <v>129.53</v>
          </cell>
        </row>
        <row r="2486">
          <cell r="A2486">
            <v>89841</v>
          </cell>
          <cell r="B2486" t="str">
            <v>UNIÃO, CPVC, SOLDÁVEL, DN 89MM, INSTALADO EM PRUMADA DE ÁGUA  FORNECI MENTO E INSTALAÇÃO. AF_12/2014</v>
          </cell>
          <cell r="C2486" t="str">
            <v>UN</v>
          </cell>
          <cell r="D2486">
            <v>221.26</v>
          </cell>
        </row>
        <row r="2487">
          <cell r="A2487">
            <v>89842</v>
          </cell>
          <cell r="B2487" t="str">
            <v>TÊ, CPVC, SOLDÁVEL, DN 35MM, INSTALADO EM PRUMADA DE ÁGUA  FORNECIMEN TO E INSTALAÇÃO. AF_12/2014</v>
          </cell>
          <cell r="C2487" t="str">
            <v>UN</v>
          </cell>
          <cell r="D2487">
            <v>34.090000000000003</v>
          </cell>
        </row>
        <row r="2488">
          <cell r="A2488">
            <v>89843</v>
          </cell>
          <cell r="B2488" t="str">
            <v>BATE-ESTACAS POR GRAVIDADE, POTÊNCIA DE 160 HP, PESO DO MARTELO ATÉ 3 TONELADAS - CHP DIURNO. AF_11/2014</v>
          </cell>
          <cell r="C2488" t="str">
            <v>CHP</v>
          </cell>
          <cell r="D2488">
            <v>136.69</v>
          </cell>
        </row>
        <row r="2489">
          <cell r="A2489">
            <v>89844</v>
          </cell>
          <cell r="B2489" t="str">
            <v>TE, CPVC, SOLDÁVEL, DN  42MM, INSTALADO EM PRUMADA DE ÁGUA  FORNECIME NTO E INSTALAÇÃO. AF_12/2014</v>
          </cell>
          <cell r="C2489" t="str">
            <v>UN</v>
          </cell>
          <cell r="D2489">
            <v>43.62</v>
          </cell>
        </row>
        <row r="2490">
          <cell r="A2490">
            <v>89845</v>
          </cell>
          <cell r="B2490" t="str">
            <v>TÊ, CPVC, SOLDÁVEL, DN 54 MM, INSTALADO EM PRUMADA DE ÁGUA  FORNECIME NTO E INSTALAÇÃO. AF_12/2014</v>
          </cell>
          <cell r="C2490" t="str">
            <v>UN</v>
          </cell>
          <cell r="D2490">
            <v>68.5</v>
          </cell>
        </row>
        <row r="2491">
          <cell r="A2491">
            <v>89846</v>
          </cell>
          <cell r="B2491" t="str">
            <v>TÊ, CPVC, SOLDÁVEL, DN 73MM, INSTALADO EM PRUMADA DE ÁGUA  FORNECIMEN TO E INSTALAÇÃO. AF_12/2014</v>
          </cell>
          <cell r="C2491" t="str">
            <v>UN</v>
          </cell>
          <cell r="D2491">
            <v>156.93</v>
          </cell>
        </row>
        <row r="2492">
          <cell r="A2492">
            <v>89847</v>
          </cell>
          <cell r="B2492" t="str">
            <v>TÊ, CPVC, SOLDÁVEL, DN 89MM, INSTALADO EM PRUMADA DE ÁGUA  FORNECIMEN TO E INSTALAÇÃO. AF_12/2014</v>
          </cell>
          <cell r="C2492" t="str">
            <v>UN</v>
          </cell>
          <cell r="D2492">
            <v>192.15</v>
          </cell>
        </row>
        <row r="2493">
          <cell r="A2493">
            <v>89848</v>
          </cell>
          <cell r="B2493" t="str">
            <v>TUBO PVC, SERIE NORMAL, ESGOTO PREDIAL, DN 100 MM, FORNECIDO E INSTALA DO EM SUBCOLETOR AÉREO DE ESGOTO SANITÁRIO. AF_12/2014_P</v>
          </cell>
          <cell r="C2493" t="str">
            <v>M</v>
          </cell>
          <cell r="D2493">
            <v>18.72</v>
          </cell>
        </row>
        <row r="2494">
          <cell r="A2494">
            <v>89849</v>
          </cell>
          <cell r="B2494" t="str">
            <v>TUBO PVC, SERIE NORMAL, ESGOTO PREDIAL, DN 150 MM, FORNECIDO E INSTALA DO EM SUBCOLETOR AÉREO DE ESGOTO SANITÁRIO. AF_12/2014_P</v>
          </cell>
          <cell r="C2494" t="str">
            <v>M</v>
          </cell>
          <cell r="D2494">
            <v>34.86</v>
          </cell>
        </row>
        <row r="2495">
          <cell r="A2495">
            <v>89850</v>
          </cell>
          <cell r="B2495" t="str">
            <v>JOELHO 90 GRAUS, PVC, SERIE NORMAL, ESGOTO PREDIAL, DN 100 MM, JUNTA E LÁSTICA, FORNECIDO E INSTALADO EM SUBCOLETOR AÉREO DE ESGOTO SANITÁRIO . AF_12/2014</v>
          </cell>
          <cell r="C2495" t="str">
            <v>UN</v>
          </cell>
          <cell r="D2495">
            <v>15.54</v>
          </cell>
        </row>
        <row r="2496">
          <cell r="A2496">
            <v>89851</v>
          </cell>
          <cell r="B2496" t="str">
            <v>JOELHO 45 GRAUS, PVC, SERIE NORMAL, ESGOTO PREDIAL, DN 100 MM, JUNTA E LÁSTICA, FORNECIDO E INSTALADO EM SUBCOLETOR AÉREO DE ESGOTO SANITÁRIO . AF_12/2014</v>
          </cell>
          <cell r="C2496" t="str">
            <v>UN</v>
          </cell>
          <cell r="D2496">
            <v>15.6</v>
          </cell>
        </row>
        <row r="2497">
          <cell r="A2497">
            <v>89852</v>
          </cell>
          <cell r="B2497" t="str">
            <v>CURVA CURTA 90 GRAUS, PVC, SERIE NORMAL, ESGOTO PREDIAL, DN 100 MM, JU NTA ELÁSTICA, FORNECIDO E INSTALADO EM SUBCOLETOR AÉREO DE ESGOTO SANI TÁRIO. AF_12/2014</v>
          </cell>
          <cell r="C2497" t="str">
            <v>UN</v>
          </cell>
          <cell r="D2497">
            <v>27.66</v>
          </cell>
        </row>
        <row r="2498">
          <cell r="A2498">
            <v>89853</v>
          </cell>
          <cell r="B2498" t="str">
            <v>CURVA LONGA 90 GRAUS, PVC, SERIE NORMAL, ESGOTO PREDIAL, DN 100 MM, JU NTA ELÁSTICA, FORNECIDO E INSTALADO EM SUBCOLETOR AÉREO DE ESGOTO SANI TÁRIO. AF_12/2014</v>
          </cell>
          <cell r="C2498" t="str">
            <v>UN</v>
          </cell>
          <cell r="D2498">
            <v>50.96</v>
          </cell>
        </row>
        <row r="2499">
          <cell r="A2499">
            <v>89854</v>
          </cell>
          <cell r="B2499" t="str">
            <v>JOELHO 90 GRAUS, PVC, SERIE NORMAL, ESGOTO PREDIAL, DN 150 MM, JUNTA E LÁSTICA, FORNECIDO E INSTALADO EM SUBCOLETOR AÉREO DE ESGOTO SANITÁRIO . AF_12/2014</v>
          </cell>
          <cell r="C2499" t="str">
            <v>UN</v>
          </cell>
          <cell r="D2499">
            <v>47.01</v>
          </cell>
        </row>
        <row r="2500">
          <cell r="A2500">
            <v>89855</v>
          </cell>
          <cell r="B2500" t="str">
            <v>JOELHO 45 GRAUS, PVC, SERIE NORMAL, ESGOTO PREDIAL, DN 150 MM, JUNTA E LÁSTICA, FORNECIDO E INSTALADO EM SUBCOLETOR AÉREO DE ESGOTO SANITÁRIO . AF_12/2014</v>
          </cell>
          <cell r="C2500" t="str">
            <v>UN</v>
          </cell>
          <cell r="D2500">
            <v>50.22</v>
          </cell>
        </row>
        <row r="2501">
          <cell r="A2501">
            <v>89856</v>
          </cell>
          <cell r="B2501" t="str">
            <v>LUVA SIMPLES, PVC, SERIE NORMAL, ESGOTO PREDIAL, DN 100 MM, JUNTA ELÁS TICA, FORNECIDO E INSTALADO EM SUBCOLETOR AÉREO DE ESGOTO SANITÁRIO. A F_12/2014</v>
          </cell>
          <cell r="C2501" t="str">
            <v>UN</v>
          </cell>
          <cell r="D2501">
            <v>12.32</v>
          </cell>
        </row>
        <row r="2502">
          <cell r="A2502">
            <v>89857</v>
          </cell>
          <cell r="B2502" t="str">
            <v>LUVA DE CORRER, PVC, SERIE NORMAL, ESGOTO PREDIAL, DN 100 MM, JUNTA EL ÁSTICA, FORNECIDO E INSTALADO EM SUBCOLETOR AÉREO DE ESGOTO SANITÁRIO. AF_12/2014</v>
          </cell>
          <cell r="C2502" t="str">
            <v>UN</v>
          </cell>
          <cell r="D2502">
            <v>19.21</v>
          </cell>
        </row>
        <row r="2503">
          <cell r="A2503">
            <v>89859</v>
          </cell>
          <cell r="B2503" t="str">
            <v>LUVA DE CORRER, PVC, SERIE NORMAL, ESGOTO PREDIAL, DN 150 MM, JUNTA EL ÁSTICA, FORNECIDO E INSTALADO EM SUBCOLETOR AÉREO DE ESGOTO SANITÁRIO. AF_12/2014</v>
          </cell>
          <cell r="C2503" t="str">
            <v>UN</v>
          </cell>
          <cell r="D2503">
            <v>30.12</v>
          </cell>
        </row>
        <row r="2504">
          <cell r="A2504">
            <v>89860</v>
          </cell>
          <cell r="B2504" t="str">
            <v>TE, PVC, SERIE NORMAL, ESGOTO PREDIAL, DN 100 X 100 MM, JUNTA ELÁSTICA , FORNECIDO E INSTALADO EM SUBCOLETOR AÉREO DE ESGOTO SANITÁRIO. AF_12 /2014</v>
          </cell>
          <cell r="C2504" t="str">
            <v>UN</v>
          </cell>
          <cell r="D2504">
            <v>25.82</v>
          </cell>
        </row>
        <row r="2505">
          <cell r="A2505">
            <v>89861</v>
          </cell>
          <cell r="B2505" t="str">
            <v>JUNÇÃO SIMPLES, PVC, SERIE NORMAL, ESGOTO PREDIAL, DN 100 X 100 MM, JU NTA ELÁSTICA, FORNECIDO E INSTALADO EM SUBCOLETOR AÉREO DE ESGOTO SANI TÁRIO. AF_12/2014</v>
          </cell>
          <cell r="C2505" t="str">
            <v>UN</v>
          </cell>
          <cell r="D2505">
            <v>30.09</v>
          </cell>
        </row>
        <row r="2506">
          <cell r="A2506">
            <v>89862</v>
          </cell>
          <cell r="B2506" t="str">
            <v>TE, PVC, SERIE NORMAL, ESGOTO PREDIAL, DN 150 X 150 MM, JUNTA ELÁSTICA , FORNECIDO E INSTALADO EM SUBCOLETOR AÉREO DE ESGOTO SANITÁRIO. AF_12 /2014</v>
          </cell>
          <cell r="C2506" t="str">
            <v>UN</v>
          </cell>
          <cell r="D2506">
            <v>76.87</v>
          </cell>
        </row>
        <row r="2507">
          <cell r="A2507">
            <v>89863</v>
          </cell>
          <cell r="B2507" t="str">
            <v>JUNÇÃO SIMPLES, PVC, SERIE NORMAL, ESGOTO PREDIAL, DN 150 X 150 MM, JU NTA ELÁSTICA, FORNECIDO E INSTALADO EM SUBCOLETOR AÉREO DE ESGOTO SANI TÁRIO. AF_12/2014</v>
          </cell>
          <cell r="C2507" t="str">
            <v>UN</v>
          </cell>
          <cell r="D2507">
            <v>126.12</v>
          </cell>
        </row>
        <row r="2508">
          <cell r="A2508">
            <v>89865</v>
          </cell>
          <cell r="B2508" t="str">
            <v>TUBO, PVC, SOLDÁVEL, DN 25MM, INSTALADO EM DRENO DE AR-CONDICIONADO - FORNECIMENTO E INSTALAÇÃO. AF_12/2014_P</v>
          </cell>
          <cell r="C2508" t="str">
            <v>M</v>
          </cell>
          <cell r="D2508">
            <v>8.56</v>
          </cell>
        </row>
        <row r="2509">
          <cell r="A2509">
            <v>89866</v>
          </cell>
          <cell r="B2509" t="str">
            <v>JOELHO 90 GRAUS, PVC, SOLDÁVEL, DN 25MM, INSTALADO EM DRENO DE AR-COND ICIONADO - FORNECIMENTO E INSTALAÇÃO. AF_12/2014_P</v>
          </cell>
          <cell r="C2509" t="str">
            <v>UN</v>
          </cell>
          <cell r="D2509">
            <v>3.23</v>
          </cell>
        </row>
        <row r="2510">
          <cell r="A2510">
            <v>89867</v>
          </cell>
          <cell r="B2510" t="str">
            <v>JOELHO 45 GRAUS, PVC, SOLDÁVEL, DN 25MM, INSTALADO EM DRENO DE AR-COND ICIONADO - FORNECIMENTO E INSTALAÇÃO. AF_12/2014_P</v>
          </cell>
          <cell r="C2510" t="str">
            <v>UN</v>
          </cell>
          <cell r="D2510">
            <v>3.67</v>
          </cell>
        </row>
        <row r="2511">
          <cell r="A2511">
            <v>89868</v>
          </cell>
          <cell r="B2511" t="str">
            <v>LUVA, PVC, SOLDÁVEL, DN 25MM, INSTALADO EM DRENO DE AR-CONDICIONADO - FORNECIMENTO E INSTALAÇÃO. AF_12/2014_P</v>
          </cell>
          <cell r="C2511" t="str">
            <v>UN</v>
          </cell>
          <cell r="D2511">
            <v>2.42</v>
          </cell>
        </row>
        <row r="2512">
          <cell r="A2512">
            <v>89869</v>
          </cell>
          <cell r="B2512" t="str">
            <v>TE, PVC, SOLDÁVEL, DN 25MM, INSTALADO EM DRENO DE AR-CONDICIONADO - FO RNECIMENTO E INSTALAÇÃO. AF_12/2014_P</v>
          </cell>
          <cell r="C2512" t="str">
            <v>UN</v>
          </cell>
          <cell r="D2512">
            <v>5.0999999999999996</v>
          </cell>
        </row>
        <row r="2513">
          <cell r="A2513">
            <v>89870</v>
          </cell>
          <cell r="B2513" t="str">
            <v>CAMINHÃO BASCULANTE 14 M3, COM CAVALO MECÂNICO DE CAPACIDADE MÁXIMA DE TRAÇÃO COMBINADO DE 36000 KG, POTÊNCIA 286 CV, INCLUSIVE SEMIREBOQUE COM CAÇAMBA METÁLICA - DEPRECIAÇÃO. AF_12/2014</v>
          </cell>
          <cell r="C2513" t="str">
            <v>H</v>
          </cell>
          <cell r="D2513">
            <v>20.6</v>
          </cell>
        </row>
        <row r="2514">
          <cell r="A2514">
            <v>89871</v>
          </cell>
          <cell r="B2514" t="str">
            <v>CAMINHÃO BASCULANTE 14 M3, COM CAVALO MECÂNICO DE CAPACIDADE MÁXIMA DE TRAÇÃO COMBINADO DE 36000 KG, POTÊNCIA 286 CV, INCLUSIVE SEMIREBOQUE COM CAÇAMBA METÁLICA - JUROS. AF_12/2014</v>
          </cell>
          <cell r="C2514" t="str">
            <v>H</v>
          </cell>
          <cell r="D2514">
            <v>4.87</v>
          </cell>
        </row>
        <row r="2515">
          <cell r="A2515">
            <v>89872</v>
          </cell>
          <cell r="B2515" t="str">
            <v>CAMINHÃO BASCULANTE 14 M3, COM CAVALO MECÂNICO DE CAPACIDADE MÁXIMA DE TRAÇÃO COMBINADO DE 36000 KG, POTÊNCIA 286 CV, INCLUSIVE SEMIREBOQUE COM CAÇAMBA METÁLICA - IMPOSTOS E SEGUROS. AF_12/2014</v>
          </cell>
          <cell r="C2515" t="str">
            <v>H</v>
          </cell>
          <cell r="D2515">
            <v>0.98</v>
          </cell>
        </row>
        <row r="2516">
          <cell r="A2516">
            <v>89873</v>
          </cell>
          <cell r="B2516" t="str">
            <v>CAMINHÃO BASCULANTE 14 M3, COM CAVALO MECÂNICO DE CAPACIDADE MÁXIMA DE TRAÇÃO COMBINADO DE 36000 KG, POTÊNCIA 286 CV, INCLUSIVE SEMIREBOQUE COM CAÇAMBA METÁLICA - MANUTENÇÃO. AF_12/2014</v>
          </cell>
          <cell r="C2516" t="str">
            <v>H</v>
          </cell>
          <cell r="D2516">
            <v>28.95</v>
          </cell>
        </row>
        <row r="2517">
          <cell r="A2517">
            <v>89874</v>
          </cell>
          <cell r="B2517" t="str">
            <v>CAMINHÃO BASCULANTE 14 M3, COM CAVALO MECÂNICO DE CAPACIDADE MÁXIMA DE TRAÇÃO COMBINADO DE 36000 KG, POTÊNCIA 286 CV, INCLUSIVE SEMIREBOQUE COM CAÇAMBA METÁLICA - MATERIAIS NA OPERAÇÃO. AF_12/2014</v>
          </cell>
          <cell r="C2517" t="str">
            <v>H</v>
          </cell>
          <cell r="D2517">
            <v>104.81</v>
          </cell>
        </row>
        <row r="2518">
          <cell r="A2518">
            <v>89876</v>
          </cell>
          <cell r="B2518" t="str">
            <v>CAMINHÃO BASCULANTE 14 M3, COM CAVALO MECÂNICO DE CAPACIDADE MÁXIMA DE TRAÇÃO COMBINADO DE 36000 KG, POTÊNCIA 286 CV, INCLUSIVE SEMIREBOQUE COM CAÇAMBA METÁLICA - CHP DIURNO. AF_12/2014</v>
          </cell>
          <cell r="C2518" t="str">
            <v>CHP</v>
          </cell>
          <cell r="D2518">
            <v>172.73</v>
          </cell>
        </row>
        <row r="2519">
          <cell r="A2519">
            <v>89877</v>
          </cell>
          <cell r="B2519" t="str">
            <v>CAMINHÃO BASCULANTE 14 M3, COM CAVALO MECÂNICO DE CAPACIDADE MÁXIMA DE TRAÇÃO COMBINADO DE 36000 KG, POTÊNCIA 286 CV, INCLUSIVE SEMIREBOQUE COM CAÇAMBA METÁLICA - CHI DIURNO. AF_12/2014</v>
          </cell>
          <cell r="C2519" t="str">
            <v>CHI</v>
          </cell>
          <cell r="D2519">
            <v>38.96</v>
          </cell>
        </row>
        <row r="2520">
          <cell r="A2520">
            <v>89878</v>
          </cell>
          <cell r="B2520" t="str">
            <v>CAMINHÃO BASCULANTE 18 M3, COM CAVALO MECÂNICO DE CAPACIDADE MÁXIMA DE TRAÇÃO COMBINADO DE 45000 KG, POTÊNCIA 330 CV, INCLUSIVE SEMIREBOQUE COM CAÇAMBA METÁLICA - DEPRECIAÇÃO. AF_12/2014</v>
          </cell>
          <cell r="C2520" t="str">
            <v>H</v>
          </cell>
          <cell r="D2520">
            <v>21.83</v>
          </cell>
        </row>
        <row r="2521">
          <cell r="A2521">
            <v>89879</v>
          </cell>
          <cell r="B2521" t="str">
            <v>CAMINHÃO BASCULANTE 18 M3, COM CAVALO MECÂNICO DE CAPACIDADE MÁXIMA DE TRAÇÃO COMBINADO DE 45000 KG, POTÊNCIA 330 CV, INCLUSIVE SEMIREBOQUE COM CAÇAMBA METÁLICA - JUROS. AF_12/2014</v>
          </cell>
          <cell r="C2521" t="str">
            <v>H</v>
          </cell>
          <cell r="D2521">
            <v>5.17</v>
          </cell>
        </row>
        <row r="2522">
          <cell r="A2522">
            <v>89880</v>
          </cell>
          <cell r="B2522" t="str">
            <v>CAMINHÃO BASCULANTE 18 M3, COM CAVALO MECÂNICO DE CAPACIDADE MÁXIMA DE TRAÇÃO COMBINADO DE 45000 KG, POTÊNCIA 330 CV, INCLUSIVE SEMIREBOQUE COM CAÇAMBA METÁLICA - IMPOSTOS E SEGUROS. AF_12/2014</v>
          </cell>
          <cell r="C2522" t="str">
            <v>H</v>
          </cell>
          <cell r="D2522">
            <v>1.04</v>
          </cell>
        </row>
        <row r="2523">
          <cell r="A2523">
            <v>89881</v>
          </cell>
          <cell r="B2523" t="str">
            <v>CAMINHÃO BASCULANTE 18 M3, COM CAVALO MECÂNICO DE CAPACIDADE MÁXIMA DE TRAÇÃO COMBINADO DE 45000 KG, POTÊNCIA 330 CV, INCLUSIVE SEMIREBOQUE COM CAÇAMBA METÁLICA - MANUTENÇÃO. AF_12/2014</v>
          </cell>
          <cell r="C2523" t="str">
            <v>H</v>
          </cell>
          <cell r="D2523">
            <v>30.69</v>
          </cell>
        </row>
        <row r="2524">
          <cell r="A2524">
            <v>89882</v>
          </cell>
          <cell r="B2524" t="str">
            <v>CAMINHÃO BASCULANTE 18 M3, COM CAVALO MECÂNICO DE CAPACIDADE MÁXIMA DE TRAÇÃO COMBINADO DE 45000 KG, POTÊNCIA 330 CV, INCLUSIVE SEMIREBOQUE COM CAÇAMBA METÁLICA - MATERIAIS NA OPERAÇÃO. AF_12/2014</v>
          </cell>
          <cell r="C2524" t="str">
            <v>H</v>
          </cell>
          <cell r="D2524">
            <v>120.94</v>
          </cell>
        </row>
        <row r="2525">
          <cell r="A2525">
            <v>89883</v>
          </cell>
          <cell r="B2525" t="str">
            <v>CAMINHÃO BASCULANTE 18 M3, COM CAVALO MECÂNICO DE CAPACIDADE MÁXIMA DE TRAÇÃO COMBINADO DE 45000 KG, POTÊNCIA 330 CV, INCLUSIVE SEMIREBOQUE COM CAÇAMBA METÁLICA - CHP DIURNO. AF_12/2014</v>
          </cell>
          <cell r="C2525" t="str">
            <v>CHP</v>
          </cell>
          <cell r="D2525">
            <v>192.19</v>
          </cell>
        </row>
        <row r="2526">
          <cell r="A2526">
            <v>89884</v>
          </cell>
          <cell r="B2526" t="str">
            <v>CAMINHÃO BASCULANTE 18 M3, COM CAVALO MECÂNICO DE CAPACIDADE MÁXIMA DE TRAÇÃO COMBINADO DE 45000 KG, POTÊNCIA 330 CV, INCLUSIVE SEMIREBOQUE COM CAÇAMBA METÁLICA - CHI DIURNO. AF_12/2014</v>
          </cell>
          <cell r="C2526" t="str">
            <v>CHI</v>
          </cell>
          <cell r="D2526">
            <v>40.549999999999997</v>
          </cell>
        </row>
        <row r="2527">
          <cell r="A2527">
            <v>89885</v>
          </cell>
          <cell r="B2527" t="str">
            <v>ESCAVAÇÃO VERTICAL A CÉU ABERTO, INCLUINDO CARGA, DESCARGA E TRANSPORT E, EM SOLO DE 1ª CATEGORIA COM ESCAVADEIRA HIDRÁULICA (CAÇAMBA: 0,8 M³ / 111 HP), FROTA DE 3 CAMINHÕES BASCULANTES DE 14 M³, DMT DE 0,2 KM E VELOCIDADE MÉDIA 4 KM/H. AF_12/2013</v>
          </cell>
          <cell r="C2527" t="str">
            <v>M3</v>
          </cell>
          <cell r="D2527">
            <v>6.67</v>
          </cell>
        </row>
        <row r="2528">
          <cell r="A2528">
            <v>89886</v>
          </cell>
          <cell r="B2528" t="str">
            <v>ESCAVAÇÃO VERTICAL A CÉU ABERTO, INCLUINDO CARGA, DESCARGA E TRANSPORT E, EM SOLO DE 1ª CATEGORIA COM ESCAVADEIRA HIDRÁULICA (CAÇAMBA: 0,8 M³ / 111 HP), FROTA DE 3 CAMINHÕES BASCULANTES DE 14 M³, DMT DE 0,3 KM E VELOCIDADE MÉDIA 5,9 KM/H. AF_12/2013</v>
          </cell>
          <cell r="C2528" t="str">
            <v>M3</v>
          </cell>
          <cell r="D2528">
            <v>6.7</v>
          </cell>
        </row>
        <row r="2529">
          <cell r="A2529">
            <v>89887</v>
          </cell>
          <cell r="B2529" t="str">
            <v>ESCAVAÇÃO VERTICAL A CÉU ABERTO, INCLUINDO CARGA, DESCARGA E TRANSPORT E, EM SOLO DE 1ª CATEGORIA COM ESCAVADEIRA HIDRÁULICA (CAÇAMBA: 0,8 M³ / 111 HP), FROTA DE 3 CAMINHÕES BASCULANTES DE 14 M³, DMT DE 0,6 KM E VELOCIDADE MÉDIA 10 KM/H. AF_12/2013</v>
          </cell>
          <cell r="C2529" t="str">
            <v>M3</v>
          </cell>
          <cell r="D2529">
            <v>6.91</v>
          </cell>
        </row>
        <row r="2530">
          <cell r="A2530">
            <v>89888</v>
          </cell>
          <cell r="B2530" t="str">
            <v>ESCAVAÇÃO VERTICAL A CÉU ABERTO, INCLUINDO CARGA, DESCARGA E TRANSPORT E, EM SOLO DE 1ª CATEGORIA COM ESCAVADEIRA HIDRÁULICA (CAÇAMBA: 0,8 M³ / 111 HP), FROTA DE 3 CAMINHÕES BASCULANTES DE 14 M³, DMT DE 0,8 KM E VELOCIDADE MÉDIA 14 KM/H. AF_12/2013</v>
          </cell>
          <cell r="C2530" t="str">
            <v>M3</v>
          </cell>
          <cell r="D2530">
            <v>6.84</v>
          </cell>
        </row>
        <row r="2531">
          <cell r="A2531">
            <v>89889</v>
          </cell>
          <cell r="B2531" t="str">
            <v>ESCAVAÇÃO VERTICAL A CÉU ABERTO, INCLUINDO CARGA, DESCARGA E TRANSPORT E, EM SOLO DE 1ª CATEGORIA COM ESCAVADEIRA HIDRÁULICA (CAÇAMBA: 0,8 M³ / 111 HP), FROTA DE 3 CAMINHÕES BASCULANTES DE 14 M³, DMT DE 1 KM E V ELOCIDADE MÉDIA 15 KM/H. AF_12/2013</v>
          </cell>
          <cell r="C2531" t="str">
            <v>M3</v>
          </cell>
          <cell r="D2531">
            <v>7.07</v>
          </cell>
        </row>
        <row r="2532">
          <cell r="A2532">
            <v>89890</v>
          </cell>
          <cell r="B2532" t="str">
            <v>ESCAVAÇÃO VERTICAL A CÉU ABERTO, INCLUINDO CARGA, DESCARGA E TRANSPORT E, EM SOLO DE 1ª CATEGORIA COM ESCAVADEIRA HIDRÁULICA (CAÇAMBA: 0,8 M³ / 111 HP), FROTA DE 4 CAMINHÕES BASCULANTES DE 14 M³, DMT DE 1,5 KM E VELOCIDADE MÉDIA 18 KM/H. AF_12/2013</v>
          </cell>
          <cell r="C2532" t="str">
            <v>M3</v>
          </cell>
          <cell r="D2532">
            <v>9.67</v>
          </cell>
        </row>
        <row r="2533">
          <cell r="A2533">
            <v>89891</v>
          </cell>
          <cell r="B2533" t="str">
            <v>ESCAVAÇÃO VERTICAL A CÉU ABERTO, INCLUINDO CARGA, DESCARGA E TRANSPORT E, EM SOLO DE 1ª CATEGORIA COM ESCAVADEIRA HIDRÁULICA (CAÇAMBA: 0,8 M³ / 111 HP), FROTA DE 4 CAMINHÕES BASCULANTES DE 14 M³, DMT DE 2 KM E V ELOCIDADE MÉDIA 22 KM/H. AF_12/2013</v>
          </cell>
          <cell r="C2533" t="str">
            <v>M3</v>
          </cell>
          <cell r="D2533">
            <v>9.86</v>
          </cell>
        </row>
        <row r="2534">
          <cell r="A2534">
            <v>89892</v>
          </cell>
          <cell r="B2534" t="str">
            <v>ESCAVAÇÃO VERTICAL A CÉU ABERTO, INCLUINDO CARGA, DESCARGA E TRANSPORT E, EM SOLO DE 1ª CATEGORIA COM ESCAVADEIRA HIDRÁULICA (CAÇAMBA: 0,8 M³ / 111 HP), FROTA DE 4 CAMINHÕES BASCULANTES DE 14 M³, DMT DE 2 KM E V ELOCIDADE MÉDIA 35 KM/H. AF_12/2013</v>
          </cell>
          <cell r="C2534" t="str">
            <v>M3</v>
          </cell>
          <cell r="D2534">
            <v>9.0399999999999991</v>
          </cell>
        </row>
        <row r="2535">
          <cell r="A2535">
            <v>89893</v>
          </cell>
          <cell r="B2535" t="str">
            <v>ESCAVAÇÃO VERTICAL A CÉU ABERTO, INCLUINDO CARGA, DESCARGA E TRANSPORT E, EM SOLO DE 1ª CATEGORIA COM ESCAVADEIRA HIDRÁULICA (CAÇAMBA: 0,8 M³ / 111 HP), FROTA DE 5 CAMINHÕES BASCULANTES DE 14 M³, DMT DE 3 KM E V ELOCIDADE MÉDIA 20 KM/H. AF_12/2013</v>
          </cell>
          <cell r="C2535" t="str">
            <v>M3</v>
          </cell>
          <cell r="D2535">
            <v>11.82</v>
          </cell>
        </row>
        <row r="2536">
          <cell r="A2536">
            <v>89894</v>
          </cell>
          <cell r="B2536" t="str">
            <v>ESCAVAÇÃO VERTICAL A CÉU ABERTO, INCLUINDO CARGA, DESCARGA E TRANSPORT E, EM SOLO DE 1ª CATEGORIA COM ESCAVADEIRA HIDRÁULICA (CAÇAMBA: 0,8 M³ / 111 HP), FROTA DE 6 CAMINHÕES BASCULANTES DE 14 M³, DMT DE 4 KM E V ELOCIDADE MÉDIA 22 KM/H. AF_12/2013</v>
          </cell>
          <cell r="C2536" t="str">
            <v>M3</v>
          </cell>
          <cell r="D2536">
            <v>13.14</v>
          </cell>
        </row>
        <row r="2537">
          <cell r="A2537">
            <v>89895</v>
          </cell>
          <cell r="B2537" t="str">
            <v>ESCAVAÇÃO VERTICAL A CÉU ABERTO, INCLUINDO CARGA, DESCARGA E TRANSPORT E, EM SOLO DE 1ª CATEGORIA COM ESCAVADEIRA HIDRÁULICA (CAÇAMBA: 0,8 M³ / 111 HP), FROTA DE 7 CAMINHÕES BASCULANTES DE 14 M³, DMT DE 6 KM E V ELOCIDADE MÉDIA 22 KM/H. AF_12/2013</v>
          </cell>
          <cell r="C2537" t="str">
            <v>M3</v>
          </cell>
          <cell r="D2537">
            <v>15.86</v>
          </cell>
        </row>
        <row r="2538">
          <cell r="A2538">
            <v>89896</v>
          </cell>
          <cell r="B2538" t="str">
            <v>ESCAVAÇÃO VERTICAL A CÉU ABERTO, INCLUINDO CARGA, DESCARGA E TRANSPORT E, EM SOLO DE 1ª CATEGORIA COM ESCAVADEIRA HIDRÁULICA (CAÇAMBA: 0,8 M³ / 111 HP), FROTA DE 6 CAMINHÕES BASCULANTES DE 14 M³, DMT DE 6 KM E V ELOCIDADE MÉDIA 35 KM/H. AF_12/2013</v>
          </cell>
          <cell r="C2538" t="str">
            <v>M3</v>
          </cell>
          <cell r="D2538">
            <v>12.9</v>
          </cell>
        </row>
        <row r="2539">
          <cell r="A2539">
            <v>89897</v>
          </cell>
          <cell r="B2539" t="str">
            <v>ESCAVAÇÃO VERTICAL A CÉU ABERTO, INCLUINDO CARGA, DESCARGA E TRANSPORT E, EM SOLO DE 1ª CATEGORIA COM ESCAVADEIRA HIDRÁULICA (CAÇAMBA: 0,8 M³ / 111 HP), FROTA DE 9 CAMINHÕES BASCULANTES DE 14 M³, DMT DE 8 KM E V ELOCIDADE MÉDIA 22 KM/H. AF_12/2013</v>
          </cell>
          <cell r="C2539" t="str">
            <v>M3</v>
          </cell>
          <cell r="D2539">
            <v>19.16</v>
          </cell>
        </row>
        <row r="2540">
          <cell r="A2540">
            <v>89898</v>
          </cell>
          <cell r="B2540" t="str">
            <v>ESCAVAÇÃO VERTICAL A CÉU ABERTO, INCLUINDO CARGA, DESCARGA E TRANSPORT E, EM SOLO DE 1ª CATEGORIA COM ESCAVADEIRA HIDRÁULICA (CAÇAMBA: 0,8 M³ / 111 HP), FROTA DE 10 CAMINHÕES BASCULANTES DE 14 M³, DMT DE 10 KM E VELOCIDADE MÉDIA 22 KM/H. AF_12/2013</v>
          </cell>
          <cell r="C2540" t="str">
            <v>M3</v>
          </cell>
          <cell r="D2540">
            <v>21.88</v>
          </cell>
        </row>
        <row r="2541">
          <cell r="A2541">
            <v>89899</v>
          </cell>
          <cell r="B2541" t="str">
            <v>ESCAVAÇÃO VERTICAL A CÉU ABERTO, INCLUINDO CARGA, DESCARGA E TRANSPORT E, EM SOLO DE 1ª CATEGORIA COM ESCAVADEIRA HIDRÁULICA (CAÇAMBA: 0,8 M³ / 111 HP), FROTA DE 7 CAMINHÕES BASCULANTES DE 14 M³, DMT DE 10 KM E VELOCIDADE MÉDIA 35 KM/H. AF_12/2013</v>
          </cell>
          <cell r="C2541" t="str">
            <v>M3</v>
          </cell>
          <cell r="D2541">
            <v>16.190000000000001</v>
          </cell>
        </row>
        <row r="2542">
          <cell r="A2542">
            <v>89900</v>
          </cell>
          <cell r="B2542" t="str">
            <v>ESCAVAÇÃO VERTICAL A CÉU ABERTO, INCLUINDO CARGA, DESCARGA E TRANSPORT E, EM SOLO DE 1ª CATEGORIA COM ESCAVADEIRA HIDRÁULICA (CAÇAMBA: 0,8 M³ / 111 HP), FROTA DE 13 CAMINHÕES BASCULANTES DE 14 M³, DMT DE 15 KM E VELOCIDADE MÉDIA 24 KM/H. AF_12/2013</v>
          </cell>
          <cell r="C2542" t="str">
            <v>M3</v>
          </cell>
          <cell r="D2542">
            <v>27.61</v>
          </cell>
        </row>
        <row r="2543">
          <cell r="A2543">
            <v>89901</v>
          </cell>
          <cell r="B2543" t="str">
            <v>ESCAVAÇÃO VERTICAL A CÉU ABERTO, INCLUINDO CARGA, DESCARGA E TRANSPORT E, EM SOLO DE 1ª CATEGORIA COM ESCAVADEIRA HIDRÁULICA (CAÇAMBA: 0,8 M³ / 111 HP), FROTA DE 8 CAMINHÕES BASCULANTES DE 14 M³, DMT DE 15 KM E VELOCIDADE MÉDIA 45 KM/H. AF_12/2013</v>
          </cell>
          <cell r="C2543" t="str">
            <v>M3</v>
          </cell>
          <cell r="D2543">
            <v>17.88</v>
          </cell>
        </row>
        <row r="2544">
          <cell r="A2544">
            <v>89902</v>
          </cell>
          <cell r="B2544" t="str">
            <v>ESCAVAÇÃO VERTICAL A CÉU ABERTO, INCLUINDO CARGA, DESCARGA E TRANSPORT E, EM SOLO DE 1ª CATEGORIA COM ESCAVADEIRA HIDRÁULICA (CAÇAMBA: 0,8 M³ / 111 HP), FROTA DE 16 CAMINHÕES BASCULANTES DE 14 M³, DMT DE 20 KM E VELOCIDADE MÉDIA 24 KM/H. AF_12/2013</v>
          </cell>
          <cell r="C2544" t="str">
            <v>M3</v>
          </cell>
          <cell r="D2544">
            <v>34.270000000000003</v>
          </cell>
        </row>
        <row r="2545">
          <cell r="A2545">
            <v>89903</v>
          </cell>
          <cell r="B2545" t="str">
            <v>ESCAVAÇÃO VERTICAL A CÉU ABERTO, INCLUINDO CARGA, DESCARGA E TRANSPORT E, EM SOLO DE 1ª CATEGORIA COM ESCAVADEIRA HIDRÁULICA (CAÇAMBA: 0,8 M³ / 111 HP), FROTA DE 2 CAMINHÕES BASCULANTES DE 18 M³, DMT DE 0,2 KM E VELOCIDADE MÉDIA 4 KM/H. AF_12/2013</v>
          </cell>
          <cell r="C2545" t="str">
            <v>M3</v>
          </cell>
          <cell r="D2545">
            <v>5.87</v>
          </cell>
        </row>
        <row r="2546">
          <cell r="A2546">
            <v>89904</v>
          </cell>
          <cell r="B2546" t="str">
            <v>ESCAVAÇÃO VERTICAL A CÉU ABERTO, INCLUINDO CARGA, DESCARGA E TRANSPORT E, EM SOLO DE 1ª CATEGORIA COM ESCAVADEIRA HIDRÁULICA (CAÇAMBA: 0,8 M³ / 111 HP), FROTA DE 2 CAMINHÕES BASCULANTES DE 18 M³, DMT DE 0,3 KM E VELOCIDADE MÉDIA 5,9KM/H. AF_12/2013</v>
          </cell>
          <cell r="C2546" t="str">
            <v>M3</v>
          </cell>
          <cell r="D2546">
            <v>5.9</v>
          </cell>
        </row>
        <row r="2547">
          <cell r="A2547">
            <v>89905</v>
          </cell>
          <cell r="B2547" t="str">
            <v>ESCAVAÇÃO VERTICAL A CÉU ABERTO, INCLUINDO CARGA, DESCARGA E TRANSPORT E, EM SOLO DE 1ª CATEGORIA COM ESCAVADEIRA HIDRÁULICA (CAÇAMBA: 0,8 M³ / 111 HP), FROTA DE 2 CAMINHÕES BASCULANTES DE 18 M³, DMT DE 0,6 KM E VELOCIDADE MÉDIA 10 KM/H. AF_12/2013</v>
          </cell>
          <cell r="C2547" t="str">
            <v>M3</v>
          </cell>
          <cell r="D2547">
            <v>6.08</v>
          </cell>
        </row>
        <row r="2548">
          <cell r="A2548">
            <v>89906</v>
          </cell>
          <cell r="B2548" t="str">
            <v>ESCAVAÇÃO VERTICAL A CÉU ABERTO, INCLUINDO CARGA, DESCARGA E TRANSPORT E, EM SOLO DE 1ª CATEGORIA COM ESCAVADEIRA HIDRÁULICA (CAÇAMBA: 0,8 M³ / 111 HP), FROTA DE 2 CAMINHÕES BASCULANTES DE 18 M³, DMT DE 0,8 KM E VELOCIDADE MÉDIA 14 KM/H. AF_12/2013</v>
          </cell>
          <cell r="C2548" t="str">
            <v>M3</v>
          </cell>
          <cell r="D2548">
            <v>6.02</v>
          </cell>
        </row>
        <row r="2549">
          <cell r="A2549">
            <v>89907</v>
          </cell>
          <cell r="B2549" t="str">
            <v>ESCAVAÇÃO VERTICAL A CÉU ABERTO, INCLUINDO CARGA, DESCARGA E TRANSPORT E, EM SOLO DE 1ª CATEGORIA COM ESCAVADEIRA HIDRÁULICA (CAÇAMBA: 0,8 M³ / 111 HP), FROTA DE 3 CAMINHÕES BASCULANTES DE 18 M³, DMT DE 1 KM E V ELOCIDADE MÉDIA 15 KM/H. AF_12/2013</v>
          </cell>
          <cell r="C2549" t="str">
            <v>M3</v>
          </cell>
          <cell r="D2549">
            <v>6.78</v>
          </cell>
        </row>
        <row r="2550">
          <cell r="A2550">
            <v>89908</v>
          </cell>
          <cell r="B2550" t="str">
            <v>ESCAVAÇÃO VERTICAL A CÉU ABERTO, INCLUINDO CARGA, DESCARGA E TRANSPORT E, EM SOLO DE 1ª CATEGORIA COM ESCAVADEIRA HIDRÁULICA (CAÇAMBA: 0,8 M³ / 111 HP), FROTA DE 4 CAMINHÕES BASCULANTES DE 18 M³, DMT DE 1,5 KM E VELOCIDADE MÉDIA 18 KM/H. AF_12/2013</v>
          </cell>
          <cell r="C2550" t="str">
            <v>M3</v>
          </cell>
          <cell r="D2550">
            <v>9.1199999999999992</v>
          </cell>
        </row>
        <row r="2551">
          <cell r="A2551">
            <v>89909</v>
          </cell>
          <cell r="B2551" t="str">
            <v>ESCAVAÇÃO VERTICAL A CÉU ABERTO, INCLUINDO CARGA, DESCARGA E TRANSPORT E, EM SOLO DE 1ª CATEGORIA COM ESCAVADEIRA HIDRÁULICA (CAÇAMBA: 0,8 M³ / 111 HP), FROTA DE 4 CAMINHÕES BASCULANTES DE 18 M³, DMT DE 2 KM E V ELOCIDADE MÉDIA 22 KM/H. AF_12/2013</v>
          </cell>
          <cell r="C2551" t="str">
            <v>M3</v>
          </cell>
          <cell r="D2551">
            <v>9.2799999999999994</v>
          </cell>
        </row>
        <row r="2552">
          <cell r="A2552">
            <v>89910</v>
          </cell>
          <cell r="B2552" t="str">
            <v>ESCAVAÇÃO VERTICAL A CÉU ABERTO, INCLUINDO CARGA, DESCARGA E TRANSPORT E, EM SOLO DE 1ª CATEGORIA COM ESCAVADEIRA HIDRÁULICA (CAÇAMBA: 0,8 M³ / 111 HP), FROTA DE 3 CAMINHÕES BASCULANTES DE 18 M³, DMT DE 2 KM E V ELOCIDADE MÉDIA 35 KM/H. AF_12/2013</v>
          </cell>
          <cell r="C2552" t="str">
            <v>M3</v>
          </cell>
          <cell r="D2552">
            <v>8.0399999999999991</v>
          </cell>
        </row>
        <row r="2553">
          <cell r="A2553">
            <v>89911</v>
          </cell>
          <cell r="B2553" t="str">
            <v>ESCAVAÇÃO VERTICAL A CÉU ABERTO, INCLUINDO CARGA, DESCARGA E TRANSPORT E, EM SOLO DE 1ª CATEGORIA COM ESCAVADEIRA HIDRÁULICA (CAÇAMBA: 0,8 M³ / 111 HP), FROTA DE 5 CAMINHÕES BASCULANTES DE 18 M³, DMT DE 3 KM E V ELOCIDADE MÉDIA 20 KM/H. AF_12/2013</v>
          </cell>
          <cell r="C2553" t="str">
            <v>M3</v>
          </cell>
          <cell r="D2553">
            <v>11.05</v>
          </cell>
        </row>
        <row r="2554">
          <cell r="A2554">
            <v>89912</v>
          </cell>
          <cell r="B2554" t="str">
            <v>ESCAVAÇÃO VERTICAL A CÉU ABERTO, INCLUINDO CARGA, DESCARGA E TRANSPORT E, EM SOLO DE 1ª CATEGORIA COM ESCAVADEIRA HIDRÁULICA (CAÇAMBA: 0,8 M³ / 111 HP), FROTA DE 5 CAMINHÕES BASCULANTES DE 18 M³, DMT DE 4 KM E V ELOCIDADE MÉDIA 22 KM/H. AF_12/2013</v>
          </cell>
          <cell r="C2554" t="str">
            <v>M3</v>
          </cell>
          <cell r="D2554">
            <v>11.75</v>
          </cell>
        </row>
        <row r="2555">
          <cell r="A2555">
            <v>89913</v>
          </cell>
          <cell r="B2555" t="str">
            <v>ESCAVAÇÃO VERTICAL A CÉU ABERTO, INCLUINDO CARGA, DESCARGA E TRANSPORT E, EM SOLO DE 1ª CATEGORIA COM ESCAVADEIRA HIDRÁULICA (CAÇAMBA: 0,8 M³ / 111 HP), FROTA DE 6 CAMINHÕES BASCULANTES DE 18 M³, DMT DE 6 KM E V ELOCIDADE MÉDIA 22 KM/H. AF_12/2013</v>
          </cell>
          <cell r="C2555" t="str">
            <v>M3</v>
          </cell>
          <cell r="D2555">
            <v>14.2</v>
          </cell>
        </row>
        <row r="2556">
          <cell r="A2556">
            <v>89914</v>
          </cell>
          <cell r="B2556" t="str">
            <v>ESCAVAÇÃO VERTICAL A CÉU ABERTO, INCLUINDO CARGA, DESCARGA E TRANSPORT E, EM SOLO DE 1ª CATEGORIA COM ESCAVADEIRA HIDRÁULICA (CAÇAMBA: 0,8 M³ / 111 HP), FROTA DE 5 CAMINHÕES BASCULANTES DE 18 M³, DMT DE 6 KM E V ELOCIDADE MÉDIA 35 KM/H. AF_12/2013</v>
          </cell>
          <cell r="C2556" t="str">
            <v>M3</v>
          </cell>
          <cell r="D2556">
            <v>11.52</v>
          </cell>
        </row>
        <row r="2557">
          <cell r="A2557">
            <v>89915</v>
          </cell>
          <cell r="B2557" t="str">
            <v>ESCAVAÇÃO VERTICAL A CÉU ABERTO, INCLUINDO CARGA, DESCARGA E TRANSPORT E, EM SOLO DE 1ª CATEGORIA COM ESCAVADEIRA HIDRÁULICA (CAÇAMBA: 0,8 M³ / 111 HP), FROTA DE 7 CAMINHÕES BASCULANTES DE 18 M³, DMT DE 8 KM E V ELOCIDADE MÉDIA 22 KM/H. AF_12/2013</v>
          </cell>
          <cell r="C2557" t="str">
            <v>M3</v>
          </cell>
          <cell r="D2557">
            <v>16.649999999999999</v>
          </cell>
        </row>
        <row r="2558">
          <cell r="A2558">
            <v>89916</v>
          </cell>
          <cell r="B2558" t="str">
            <v>ESCAVAÇÃO VERTICAL A CÉU ABERTO, INCLUINDO CARGA, DESCARGA E TRANSPORT E, EM SOLO DE 1ª CATEGORIA COM ESCAVADEIRA HIDRÁULICA (CAÇAMBA: 0,8 M³ / 111 HP), FROTA DE 9 CAMINHÕES BASCULANTES DE 18 M³, DMT DE 10 KM E VELOCIDADE MÉDIA 22 KM/H. AF_12/2013</v>
          </cell>
          <cell r="C2558" t="str">
            <v>M3</v>
          </cell>
          <cell r="D2558">
            <v>19.66</v>
          </cell>
        </row>
        <row r="2559">
          <cell r="A2559">
            <v>89917</v>
          </cell>
          <cell r="B2559" t="str">
            <v>ESCAVAÇÃO VERTICAL A CÉU ABERTO, INCLUINDO CARGA, DESCARGA E TRANSPORT E, EM SOLO DE 1ª CATEGORIA COM ESCAVADEIRA HIDRÁULICA (CAÇAMBA: 0,8 M³ / 111 HP), FROTA DE 6 CAMINHÕES BASCULANTES DE 18 M³, DMT DE 10 KM E VELOCIDADE MÉDIA 35 KM/H. AF_12/2013</v>
          </cell>
          <cell r="C2559" t="str">
            <v>M3</v>
          </cell>
          <cell r="D2559">
            <v>14.47</v>
          </cell>
        </row>
        <row r="2560">
          <cell r="A2560">
            <v>89918</v>
          </cell>
          <cell r="B2560" t="str">
            <v>ESCAVAÇÃO VERTICAL A CÉU ABERTO, INCLUINDO CARGA, DESCARGA E TRANSPORT E, EM SOLO DE 1ª CATEGORIA COM ESCAVADEIRA HIDRÁULICA (CAÇAMBA: 0,8 M³ / 111 HP), FROTA DE 11 CAMINHÕES BASCULANTES DE 18 M³, DMT DE 15 KM E VELOCIDADE MÉDIA 24 KM/H. AF_12/2013</v>
          </cell>
          <cell r="C2560" t="str">
            <v>M3</v>
          </cell>
          <cell r="D2560">
            <v>24.32</v>
          </cell>
        </row>
        <row r="2561">
          <cell r="A2561">
            <v>89919</v>
          </cell>
          <cell r="B2561" t="str">
            <v>ESCAVAÇÃO VERTICAL A CÉU ABERTO, INCLUINDO CARGA, DESCARGA E TRANSPORT E, EM SOLO DE 1ª CATEGORIA COM ESCAVADEIRA HIDRÁULICA (CAÇAMBA: 0,8 M³ / 111 HP), FROTA DE 7 CAMINHÕES BASCULANTES DE 18 M³, DMT DE 15 KM E VELOCIDADE MÉDIA 45 KM/H. AF_12/2013</v>
          </cell>
          <cell r="C2561" t="str">
            <v>M3</v>
          </cell>
          <cell r="D2561">
            <v>16.010000000000002</v>
          </cell>
        </row>
        <row r="2562">
          <cell r="A2562">
            <v>89920</v>
          </cell>
          <cell r="B2562" t="str">
            <v>ESCAVAÇÃO VERTICAL A CÉU ABERTO, INCLUINDO CARGA, DESCARGA E TRANSPORT E, EM SOLO DE 1ª CATEGORIA COM ESCAVADEIRA HIDRÁULICA (CAÇAMBA: 0,8 M³ / 111 HP), FROTA DE 13 CAMINHÕES BASCULANTES DE 18 M³, DMT DE 20 KM E VELOCIDADE MÉDIA 24 KM/H. AF_12/2013</v>
          </cell>
          <cell r="C2562" t="str">
            <v>M3</v>
          </cell>
          <cell r="D2562">
            <v>29.81</v>
          </cell>
        </row>
        <row r="2563">
          <cell r="A2563">
            <v>89921</v>
          </cell>
          <cell r="B2563" t="str">
            <v>ESCAVAÇÃO VERTICAL A CÉU ABERTO, INCLUINDO CARGA, DESCARGA E TRANSPORT E, EM SOLO DE 1ª CATEGORIA COM ESCAVADEIRA HIDRÁULICA (CAÇAMBA: 1,2 M³ / 155 HP), FROTA DE 3 CAMINHÕES BASCULANTES DE 14 M³, DMT DE 0,2 KM E VELOCIDADE MÉDIA 4 KM/H. AF_12/2013</v>
          </cell>
          <cell r="C2563" t="str">
            <v>M3</v>
          </cell>
          <cell r="D2563">
            <v>5.45</v>
          </cell>
        </row>
        <row r="2564">
          <cell r="A2564">
            <v>89922</v>
          </cell>
          <cell r="B2564" t="str">
            <v>ESCAVAÇÃO VERTICAL A CÉU ABERTO, INCLUINDO CARGA, DESCARGA E TRANSPORT E, EM SOLO DE 1ª CATEGORIA COM ESCAVADEIRA HIDRÁULICA (CAÇAMBA: 1,2 M³ / 155 HP), FROTA DE 3 CAMINHÕES BASCULANTES DE 14 M³, DMT DE 0,3 KM E VELOCIDADE MÉDIA 5,9 KM/H. AF_12/2013</v>
          </cell>
          <cell r="C2564" t="str">
            <v>M3</v>
          </cell>
          <cell r="D2564">
            <v>5.47</v>
          </cell>
        </row>
        <row r="2565">
          <cell r="A2565">
            <v>89923</v>
          </cell>
          <cell r="B2565" t="str">
            <v>ESCAVAÇÃO VERTICAL A CÉU ABERTO, INCLUINDO CARGA, DESCARGA E TRANSPORT E, EM SOLO DE 1ª CATEGORIA COM ESCAVADEIRA HIDRÁULICA (CAÇAMBA: 1,2 M³ / 155 HP), FROTA DE 3 CAMINHÕES BASCULANTES DE 14 M³, DMT DE 0,6 KM E VELOCIDADE MÉDIA 10 KM/H. AF_12/2013</v>
          </cell>
          <cell r="C2565" t="str">
            <v>M3</v>
          </cell>
          <cell r="D2565">
            <v>5.69</v>
          </cell>
        </row>
        <row r="2566">
          <cell r="A2566">
            <v>89924</v>
          </cell>
          <cell r="B2566" t="str">
            <v>ESCAVAÇÃO VERTICAL A CÉU ABERTO, INCLUINDO CARGA, DESCARGA E TRANSPORT E, EM SOLO DE 1ª CATEGORIA COM ESCAVADEIRA HIDRÁULICA (CAÇAMBA: 1,2 M³ / 155 HP), FROTA DE 3 CAMINHÕES BASCULANTES DE 14 M³, DMT DE 0,8 KM E VELOCIDADE MÉDIA 14 KM/H. AF_12/2013</v>
          </cell>
          <cell r="C2566" t="str">
            <v>M3</v>
          </cell>
          <cell r="D2566">
            <v>5.62</v>
          </cell>
        </row>
        <row r="2567">
          <cell r="A2567">
            <v>89925</v>
          </cell>
          <cell r="B2567" t="str">
            <v>ESCAVAÇÃO VERTICAL A CÉU ABERTO, INCLUINDO CARGA, DESCARGA E TRANSPORT E, EM SOLO DE 1ª CATEGORIA COM ESCAVADEIRA HIDRÁULICA (CAÇAMBA: 1,2 M³ / 155 HP), FROTA DE 3 CAMINHÕES BASCULANTES DE 14 M³, DMT DE 1 KM E V ELOCIDADE MÉDIA 15 KM/H. AF_12/2013</v>
          </cell>
          <cell r="C2567" t="str">
            <v>M3</v>
          </cell>
          <cell r="D2567">
            <v>5.85</v>
          </cell>
        </row>
        <row r="2568">
          <cell r="A2568">
            <v>89926</v>
          </cell>
          <cell r="B2568" t="str">
            <v>ESCAVAÇÃO VERTICAL A CÉU ABERTO, INCLUINDO CARGA, DESCARGA E TRANSPORT E, EM SOLO DE 1ª CATEGORIA COM ESCAVADEIRA HIDRÁULICA (CAÇAMBA: 1,2 M³ / 155 HP), FROTA DE 5 CAMINHÕES BASCULANTES DE 14 M³, DMT DE 1,5 KM E VELOCIDADE MÉDIA 18 KM/H. AF_12/2013</v>
          </cell>
          <cell r="C2568" t="str">
            <v>M3</v>
          </cell>
          <cell r="D2568">
            <v>8.68</v>
          </cell>
        </row>
        <row r="2569">
          <cell r="A2569">
            <v>89927</v>
          </cell>
          <cell r="B2569" t="str">
            <v>ESCAVAÇÃO VERTICAL A CÉU ABERTO, INCLUINDO CARGA, DESCARGA E TRANSPORT E, EM SOLO DE 1ª CATEGORIA COM ESCAVADEIRA HIDRÁULICA (CAÇAMBA: 1,2 M³ / 155 HP), FROTA DE 5 CAMINHÕES BASCULANTES DE 14 M³, DMT DE 2 KM E V ELOCIDADE MÉDIA 22 KM/H. AF_12/2013</v>
          </cell>
          <cell r="C2569" t="str">
            <v>M3</v>
          </cell>
          <cell r="D2569">
            <v>8.8699999999999992</v>
          </cell>
        </row>
        <row r="2570">
          <cell r="A2570">
            <v>89928</v>
          </cell>
          <cell r="B2570" t="str">
            <v>ESCAVAÇÃO VERTICAL A CÉU ABERTO, INCLUINDO CARGA, DESCARGA E TRANSPORT E, EM SOLO DE 1ª CATEGORIA COM ESCAVADEIRA HIDRÁULICA (CAÇAMBA: 1,2 M³ / 155 HP), FROTA DE 5 CAMINHÕES BASCULANTES DE 14 M³, DMT DE 2 KM E V ELOCIDADE MÉDIA 35 KM/H. AF_12/2013</v>
          </cell>
          <cell r="C2570" t="str">
            <v>M3</v>
          </cell>
          <cell r="D2570">
            <v>8.07</v>
          </cell>
        </row>
        <row r="2571">
          <cell r="A2571">
            <v>89929</v>
          </cell>
          <cell r="B2571" t="str">
            <v>ESCAVAÇÃO VERTICAL A CÉU ABERTO, INCLUINDO CARGA, DESCARGA E TRANSPORT E, EM SOLO DE 1ª CATEGORIA COM ESCAVADEIRA HIDRÁULICA (CAÇAMBA: 1,2 M³ / 155 HP), FROTA DE 7 CAMINHÕES BASCULANTES DE 14 M³, DMT DE 3 KM E V ELOCIDADE MÉDIA 20 KM/H. AF_12/2013</v>
          </cell>
          <cell r="C2571" t="str">
            <v>M3</v>
          </cell>
          <cell r="D2571">
            <v>11.09</v>
          </cell>
        </row>
        <row r="2572">
          <cell r="A2572">
            <v>89930</v>
          </cell>
          <cell r="B2572" t="str">
            <v>ESCAVAÇÃO VERTICAL A CÉU ABERTO, INCLUINDO CARGA, DESCARGA E TRANSPORT E, EM SOLO DE 1ª CATEGORIA COM ESCAVADEIRA HIDRÁULICA (CAÇAMBA: 1,2 M³ / 155 HP), FROTA DE 7 CAMINHÕES BASCULANTES DE 14 M³, DMT DE 4 KM E V ELOCIDADE MÉDIA 22 KM/H. AF_12/2013</v>
          </cell>
          <cell r="C2572" t="str">
            <v>M3</v>
          </cell>
          <cell r="D2572">
            <v>11.83</v>
          </cell>
        </row>
        <row r="2573">
          <cell r="A2573">
            <v>89931</v>
          </cell>
          <cell r="B2573" t="str">
            <v>ESCAVAÇÃO VERTICAL A CÉU ABERTO, INCLUINDO CARGA, DESCARGA E TRANSPORT E, EM SOLO DE 1ª CATEGORIA COM ESCAVADEIRA HIDRÁULICA (CAÇAMBA: 1,2 M³ / 155 HP), FROTA DE 9 CAMINHÕES BASCULANTES DE 14 M³, DMT DE 6 KM E V ELOCIDADE MÉDIA 22 KM/H. AF_12/2013</v>
          </cell>
          <cell r="C2573" t="str">
            <v>M3</v>
          </cell>
          <cell r="D2573">
            <v>14.81</v>
          </cell>
        </row>
        <row r="2574">
          <cell r="A2574">
            <v>89932</v>
          </cell>
          <cell r="B2574" t="str">
            <v>ESCAVAÇÃO VERTICAL A CÉU ABERTO, INCLUINDO CARGA, DESCARGA E TRANSPORT E, EM SOLO DE 1ª CATEGORIA COM ESCAVADEIRA HIDRÁULICA (CAÇAMBA: 1,2 M³ / 155 HP), FROTA DE 7 CAMINHÕES BASCULANTES DE 14 M³, DMT DE 6 KM E V ELOCIDADE MÉDIA 35 KM/H. AF_12/2013</v>
          </cell>
          <cell r="C2574" t="str">
            <v>M3</v>
          </cell>
          <cell r="D2574">
            <v>11.59</v>
          </cell>
        </row>
        <row r="2575">
          <cell r="A2575">
            <v>89933</v>
          </cell>
          <cell r="B2575" t="str">
            <v>ESCAVAÇÃO VERTICAL A CÉU ABERTO, INCLUINDO CARGA, DESCARGA E TRANSPORT E, EM SOLO DE 1ª CATEGORIA COM ESCAVADEIRA HIDRÁULICA (CAÇAMBA: 1,2 M³ / 155 HP), FROTA DE 11 CAMINHÕES BASCULANTES DE 14 M³, DMT DE 8 KM E VELOCIDADE MÉDIA 22 KM/H. AF_12/2013</v>
          </cell>
          <cell r="C2575" t="str">
            <v>M3</v>
          </cell>
          <cell r="D2575">
            <v>17.77</v>
          </cell>
        </row>
        <row r="2576">
          <cell r="A2576">
            <v>89934</v>
          </cell>
          <cell r="B2576" t="str">
            <v>ESCAVAÇÃO VERTICAL A CÉU ABERTO, INCLUINDO CARGA, DESCARGA E TRANSPORT E, EM SOLO DE 1ª CATEGORIA COM ESCAVADEIRA HIDRÁULICA (CAÇAMBA: 1,2 M³ / 155 HP), FROTA DE 13 CAMINHÕES BASCULANTES DE 14 M³, DMT DE 10 KM E VELOCIDADE MÉDIA 22 KM/H. AF_12/2013</v>
          </cell>
          <cell r="C2576" t="str">
            <v>M3</v>
          </cell>
          <cell r="D2576">
            <v>20.73</v>
          </cell>
        </row>
        <row r="2577">
          <cell r="A2577">
            <v>89935</v>
          </cell>
          <cell r="B2577" t="str">
            <v>ESCAVAÇÃO VERTICAL A CÉU ABERTO, INCLUINDO CARGA, DESCARGA E TRANSPORT E, EM SOLO DE 1ª CATEGORIA COM ESCAVADEIRA HIDRÁULICA (CAÇAMBA: 1,2 M³ / 155 HP), FROTA DE 10 CAMINHÕES BASCULANTES DE 14 M³, DMT DE 10 KM E VELOCIDADE MÉDIA 35 KM/H. AF_12/2013</v>
          </cell>
          <cell r="C2577" t="str">
            <v>M3</v>
          </cell>
          <cell r="D2577">
            <v>15.51</v>
          </cell>
        </row>
        <row r="2578">
          <cell r="A2578">
            <v>89936</v>
          </cell>
          <cell r="B2578" t="str">
            <v>ESCAVAÇÃO VERTICAL A CÉU ABERTO, INCLUINDO CARGA, DESCARGA E TRANSPORT E, EM SOLO DE 1ª CATEGORIA COM ESCAVADEIRA HIDRÁULICA (CAÇAMBA: 1,2 M³ / 155 HP), FROTA DE 17 CAMINHÕES BASCULANTES DE 14 M³, DMT DE 15 KM E VELOCIDADE MÉDIA 24 KM/H. AF_12/2013</v>
          </cell>
          <cell r="C2578" t="str">
            <v>M3</v>
          </cell>
          <cell r="D2578">
            <v>26.39</v>
          </cell>
        </row>
        <row r="2579">
          <cell r="A2579">
            <v>89937</v>
          </cell>
          <cell r="B2579" t="str">
            <v>ESCAVAÇÃO VERTICAL A CÉU ABERTO, INCLUINDO CARGA, DESCARGA E TRANSPORT E, EM SOLO DE 1ª CATEGORIA COM ESCAVADEIRA HIDRÁULICA (CAÇAMBA: 1,2 M³ / 155 HP), FROTA DE 11 CAMINHÕES BASCULANTES DE 14 M³, DMT DE 15 KM E VELOCIDADE MÉDIA 45 KM/H. AF_12/2013</v>
          </cell>
          <cell r="C2579" t="str">
            <v>M3</v>
          </cell>
          <cell r="D2579">
            <v>17.04</v>
          </cell>
        </row>
        <row r="2580">
          <cell r="A2580">
            <v>89938</v>
          </cell>
          <cell r="B2580" t="str">
            <v>ESCAVAÇÃO VERTICAL A CÉU ABERTO, INCLUINDO CARGA, DESCARGA E TRANSPORT E, EM SOLO DE 1ª CATEGORIA COM ESCAVADEIRA HIDRÁULICA (CAÇAMBA: 1,2 M³ / 155 HP), FROTA DE 22 CAMINHÕES BASCULANTES DE 14 M³, DMT DE 20 KM E VELOCIDADE MÉDIA 24 KM/H. AF_12/2013</v>
          </cell>
          <cell r="C2580" t="str">
            <v>M3</v>
          </cell>
          <cell r="D2580">
            <v>33.35</v>
          </cell>
        </row>
        <row r="2581">
          <cell r="A2581">
            <v>89939</v>
          </cell>
          <cell r="B2581" t="str">
            <v>ESCAVAÇÃO VERTICAL A CÉU ABERTO, INCLUINDO CARGA, DESCARGA E TRANSPORT E, EM SOLO DE 1ª CATEGORIA COM ESCAVADEIRA HIDRÁULICA (CAÇAMBA: 1,2 M³ / 155 HP), FROTA DE 3 CAMINHÕES BASCULANTES DE 18 M³, DMT DE 0,2 KM E VELOCIDADE MÉDIA 4 KM/H. AF_12/2013</v>
          </cell>
          <cell r="C2581" t="str">
            <v>M3</v>
          </cell>
          <cell r="D2581">
            <v>5.1100000000000003</v>
          </cell>
        </row>
        <row r="2582">
          <cell r="A2582">
            <v>89940</v>
          </cell>
          <cell r="B2582" t="str">
            <v>ESCAVAÇÃO VERTICAL A CÉU ABERTO, INCLUINDO CARGA, DESCARGA E TRANSPORT E, EM SOLO DE 1ª CATEGORIA COM ESCAVADEIRA HIDRÁULICA (CAÇAMBA: 1,2 M³ / 155 HP), FROTA DE 3 CAMINHÕES BASCULANTES DE 18 M³, DMT DE 0,3 KM E VELOCIDADE MÉDIA 5,9 KM/H. AF_12/2013</v>
          </cell>
          <cell r="C2582" t="str">
            <v>M3</v>
          </cell>
          <cell r="D2582">
            <v>5.12</v>
          </cell>
        </row>
        <row r="2583">
          <cell r="A2583">
            <v>89941</v>
          </cell>
          <cell r="B2583" t="str">
            <v>ESCAVAÇÃO VERTICAL A CÉU ABERTO, INCLUINDO CARGA, DESCARGA E TRANSPORT E, EM SOLO DE 1ª CATEGORIA COM ESCAVADEIRA HIDRÁULICA (CAÇAMBA: 1,2 M³ / 155 HP), FROTA DE 3 CAMINHÕES BASCULANTES DE 18 M³, DMT DE 0,6 KM E VELOCIDADE MÉDIA 10 KM/H. AF_12/2013</v>
          </cell>
          <cell r="C2583" t="str">
            <v>M3</v>
          </cell>
          <cell r="D2583">
            <v>5.32</v>
          </cell>
        </row>
        <row r="2584">
          <cell r="A2584">
            <v>89942</v>
          </cell>
          <cell r="B2584" t="str">
            <v>ESCAVAÇÃO VERTICAL A CÉU ABERTO, INCLUINDO CARGA, DESCARGA E TRANSPORT E, EM SOLO DE 1ª CATEGORIA COM ESCAVADEIRA HIDRÁULICA (CAÇAMBA: 1,2 M³ / 155 HP), FROTA DE 3 CAMINHÕES BASCULANTES DE 18 M³, DMT DE 0,8 KM E VELOCIDADE MÉDIA 14 KM/H. AF_12/2013</v>
          </cell>
          <cell r="C2584" t="str">
            <v>M3</v>
          </cell>
          <cell r="D2584">
            <v>5.26</v>
          </cell>
        </row>
        <row r="2585">
          <cell r="A2585">
            <v>89943</v>
          </cell>
          <cell r="B2585" t="str">
            <v>ESCAVAÇÃO VERTICAL A CÉU ABERTO, INCLUINDO CARGA, DESCARGA E TRANSPORT E, EM SOLO DE 1ª CATEGORIA COM ESCAVADEIRA HIDRÁULICA (CAÇAMBA: 1,2 M³ / 155 HP), FROTA DE 3 CAMINHÕES BASCULANTES DE 18 M³, DMT DE 1 KM E V ELOCIDADE MÉDIA 15 KM/H. AF_12/2013</v>
          </cell>
          <cell r="C2585" t="str">
            <v>M3</v>
          </cell>
          <cell r="D2585">
            <v>5.46</v>
          </cell>
        </row>
        <row r="2586">
          <cell r="A2586">
            <v>89944</v>
          </cell>
          <cell r="B2586" t="str">
            <v>ESCAVAÇÃO VERTICAL A CÉU ABERTO, INCLUINDO CARGA, DESCARGA E TRANSPORT E, EM SOLO DE 1ª CATEGORIA COM ESCAVADEIRA HIDRÁULICA (CAÇAMBA: 1,2 M³ / 155 HP), FROTA DE 5 CAMINHÕES BASCULANTES DE 18 M³, DMT DE 1,5 KM E VELOCIDADE MÉDIA 18 KM/H. AF_12/2013</v>
          </cell>
          <cell r="C2586" t="str">
            <v>M3</v>
          </cell>
          <cell r="D2586">
            <v>8.01</v>
          </cell>
        </row>
        <row r="2587">
          <cell r="A2587">
            <v>89945</v>
          </cell>
          <cell r="B2587" t="str">
            <v>ESCAVAÇÃO VERTICAL A CÉU ABERTO, INCLUINDO CARGA, DESCARGA E TRANSPORT E, EM SOLO DE 1ª CATEGORIA COM ESCAVADEIRA HIDRÁULICA (CAÇAMBA: 1,2 M³ / 155 HP), FROTA DE 5 CAMINHÕES BASCULANTES DE 18 M³, DMT DE 2 KM E V ELOCIDADE MÉDIA 22 KM/H. AF_12/2013</v>
          </cell>
          <cell r="C2587" t="str">
            <v>M3</v>
          </cell>
          <cell r="D2587">
            <v>8.18</v>
          </cell>
        </row>
        <row r="2588">
          <cell r="A2588">
            <v>89946</v>
          </cell>
          <cell r="B2588" t="str">
            <v>ESCAVAÇÃO VERTICAL A CÉU ABERTO, INCLUINDO CARGA, DESCARGA E TRANSPORT E, EM SOLO DE 1ª CATEGORIA COM ESCAVADEIRA HIDRÁULICA (CAÇAMBA: 1,2 M³ / 155 HP), FROTA DE 4 CAMINHÕES BASCULANTES DE 18 M³, DMT DE 2 KM E V ELOCIDADE MÉDIA 35 KM/H. AF_12/2013</v>
          </cell>
          <cell r="C2588" t="str">
            <v>M3</v>
          </cell>
          <cell r="D2588">
            <v>7.09</v>
          </cell>
        </row>
        <row r="2589">
          <cell r="A2589">
            <v>89947</v>
          </cell>
          <cell r="B2589" t="str">
            <v>ESCAVAÇÃO VERTICAL A CÉU ABERTO, INCLUINDO CARGA, DESCARGA E TRANSPORT E, EM SOLO DE 1ª CATEGORIA COM ESCAVADEIRA HIDRÁULICA (CAÇAMBA: 1,2 M³ / 155 HP), FROTA DE 6 CAMINHÕES BASCULANTES DE 18 M³, DMT DE 3 KM E V ELOCIDADE MÉDIA 20 KM/H. AF_12/2013</v>
          </cell>
          <cell r="C2589" t="str">
            <v>M3</v>
          </cell>
          <cell r="D2589">
            <v>9.8000000000000007</v>
          </cell>
        </row>
        <row r="2590">
          <cell r="A2590">
            <v>89948</v>
          </cell>
          <cell r="B2590" t="str">
            <v>ESCAVAÇÃO VERTICAL A CÉU ABERTO, INCLUINDO CARGA, DESCARGA E TRANSPORT E, EM SOLO DE 1ª CATEGORIA COM ESCAVADEIRA HIDRÁULICA (CAÇAMBA: 1,2 M³ / 155 HP), FROTA DE 7 CAMINHÕES BASCULANTES DE 18 M³, DMT DE 4 KM E V ELOCIDADE MÉDIA 22 KM/H. AF_12/2013</v>
          </cell>
          <cell r="C2590" t="str">
            <v>M3</v>
          </cell>
          <cell r="D2590">
            <v>10.84</v>
          </cell>
        </row>
        <row r="2591">
          <cell r="A2591">
            <v>89949</v>
          </cell>
          <cell r="B2591" t="str">
            <v>ESCAVAÇÃO VERTICAL A CÉU ABERTO, INCLUINDO CARGA, DESCARGA E TRANSPORT E, EM SOLO DE 1ª CATEGORIA COM ESCAVADEIRA HIDRÁULICA (CAÇAMBA: 1,2 M³ / 155 HP), FROTA DE 8 CAMINHÕES BASCULANTES DE 18 M³, DMT DE 6 KM E V ELOCIDADE MÉDIA 22 KM/H. AF_12/2013</v>
          </cell>
          <cell r="C2591" t="str">
            <v>M3</v>
          </cell>
          <cell r="D2591">
            <v>13.13</v>
          </cell>
        </row>
        <row r="2592">
          <cell r="A2592">
            <v>89950</v>
          </cell>
          <cell r="B2592" t="str">
            <v>ESCAVAÇÃO VERTICAL A CÉU ABERTO, INCLUINDO CARGA, DESCARGA E TRANSPORT E, EM SOLO DE 1ª CATEGORIA COM ESCAVADEIRA HIDRÁULICA (CAÇAMBA: 1,2 M³ / 155 HP), FROTA DE 6 CAMINHÕES BASCULANTES DE 18 M³, DMT DE 6 KM E V ELOCIDADE MÉDIA 35 KM/H. AF_12/2013</v>
          </cell>
          <cell r="C2592" t="str">
            <v>M3</v>
          </cell>
          <cell r="D2592">
            <v>10.26</v>
          </cell>
        </row>
        <row r="2593">
          <cell r="A2593">
            <v>89951</v>
          </cell>
          <cell r="B2593" t="str">
            <v>ESCAVAÇÃO VERTICAL A CÉU ABERTO, INCLUINDO CARGA, DESCARGA E TRANSPORT E, EM SOLO DE 1ª CATEGORIA COM ESCAVADEIRA HIDRÁULICA (CAÇAMBA: 1,2 M³ / 155 HP), FROTA DE 10 CAMINHÕES BASCULANTES DE 18 M³, DMT DE 8 KM E VELOCIDADE MÉDIA 22 KM/H. AF_12/2013</v>
          </cell>
          <cell r="C2593" t="str">
            <v>M3</v>
          </cell>
          <cell r="D2593">
            <v>15.79</v>
          </cell>
        </row>
        <row r="2594">
          <cell r="A2594">
            <v>89952</v>
          </cell>
          <cell r="B2594" t="str">
            <v>ESCAVAÇÃO VERTICAL A CÉU ABERTO, INCLUINDO CARGA, DESCARGA E TRANSPORT E, EM SOLO DE 1ª CATEGORIA COM ESCAVADEIRA HIDRÁULICA (CAÇAMBA: 1,2 M³ / 155 HP), FROTA DE 7 CAMINHÕES BASCULANTES DE 18 M³, DMT DE 8 KM E V ELOCIDADE MÉDIA 35 KM/H. AF_12/2013</v>
          </cell>
          <cell r="C2594" t="str">
            <v>M3</v>
          </cell>
          <cell r="D2594">
            <v>11.83</v>
          </cell>
        </row>
        <row r="2595">
          <cell r="A2595">
            <v>89953</v>
          </cell>
          <cell r="B2595" t="str">
            <v>ESCAVAÇÃO VERTICAL A CÉU ABERTO, INCLUINDO CARGA, DESCARGA E TRANSPORT E, EM SOLO DE 1ª CATEGORIA COM ESCAVADEIRA HIDRÁULICA (CAÇAMBA: 1,2 M³ / 155 HP), FROTA DE 12 CAMINHÕES BASCULANTES DE 18 M³, DMT DE 10 KM E VELOCIDADE MÉDIA 22 KM/H. AF_12/2013</v>
          </cell>
          <cell r="C2595" t="str">
            <v>M3</v>
          </cell>
          <cell r="D2595">
            <v>18.47</v>
          </cell>
        </row>
        <row r="2596">
          <cell r="A2596">
            <v>89954</v>
          </cell>
          <cell r="B2596" t="str">
            <v>ESCAVAÇÃO VERTICAL A CÉU ABERTO, INCLUINDO CARGA, DESCARGA E TRANSPORT E, EM SOLO DE 1ª CATEGORIA COM ESCAVADEIRA HIDRÁULICA (CAÇAMBA: 1,2 M³ / 155 HP), FROTA DE 8 CAMINHÕES BASCULANTES DE 18 M³, DMT DE 10 KM E VELOCIDADE MÉDIA 35 KM/H. AF_12/2013</v>
          </cell>
          <cell r="C2596" t="str">
            <v>M3</v>
          </cell>
          <cell r="D2596">
            <v>13.4</v>
          </cell>
        </row>
        <row r="2597">
          <cell r="A2597">
            <v>89955</v>
          </cell>
          <cell r="B2597" t="str">
            <v>ESCAVAÇÃO VERTICAL A CÉU ABERTO, INCLUINDO CARGA, DESCARGA E TRANSPORT E, EM SOLO DE 1ª CATEGORIA COM ESCAVADEIRA HIDRÁULICA (CAÇAMBA: 1,2 M³ / 155 HP), FROTA DE 15 CAMINHÕES BASCULANTES DE 18 M³, DMT DE 15 KM E VELOCIDADE MÉDIA 24 KM/H. AF_12/2013</v>
          </cell>
          <cell r="C2597" t="str">
            <v>M3</v>
          </cell>
          <cell r="D2597">
            <v>23.18</v>
          </cell>
        </row>
        <row r="2598">
          <cell r="A2598">
            <v>89956</v>
          </cell>
          <cell r="B2598" t="str">
            <v>ESCAVAÇÃO VERTICAL A CÉU ABERTO, INCLUINDO CARGA, DESCARGA E TRANSPORT E, EM SOLO DE 1ª CATEGORIA COM ESCAVADEIRA HIDRÁULICA (CAÇAMBA: 1,2 M³ / 155 HP), FROTA DE 9 CAMINHÕES BASCULANTES DE 18 M³, DMT DE 15 KM E VELOCIDADE MÉDIA 45 KM/H. AF_12/2013</v>
          </cell>
          <cell r="C2598" t="str">
            <v>M3</v>
          </cell>
          <cell r="D2598">
            <v>14.78</v>
          </cell>
        </row>
        <row r="2599">
          <cell r="A2599">
            <v>89957</v>
          </cell>
          <cell r="B2599" t="str">
            <v>PONTO DE CONSUMO TERMINAL DE ÁGUA FRIA (SUBRAMAL) COM TUBULAÇÃO DE PVC , DN 25 MM, INSTALADO EM RAMAL DE ÁGUA, INCLUSOS RASGO E CHUMBAMENTO E M ALVENARIA. AF_12/2014</v>
          </cell>
          <cell r="C2599" t="str">
            <v>UN</v>
          </cell>
          <cell r="D2599">
            <v>87.93</v>
          </cell>
        </row>
        <row r="2600">
          <cell r="A2600">
            <v>89958</v>
          </cell>
          <cell r="B2600" t="str">
            <v>ESCAVAÇÃO VERTICAL A CÉU ABERTO, INCLUINDO CARGA, DESCARGA E TRANSPORT E, EM SOLO DE 1ª CATEGORIA COM ESCAVADEIRA HIDRÁULICA (CAÇAMBA: 1,2 M³ / 155 HP), FROTA DE 19 CAMINHÕES BASCULANTES DE 18 M³, DMT DE 20 KM E VELOCIDADE MÉDIA 24 KM/H. AF_12/2013</v>
          </cell>
          <cell r="C2600" t="str">
            <v>M3</v>
          </cell>
          <cell r="D2600">
            <v>29.08</v>
          </cell>
        </row>
        <row r="2601">
          <cell r="A2601">
            <v>89959</v>
          </cell>
          <cell r="B2601" t="str">
            <v>PONTO DE CONSUMO TERMINAL DE ÁGUA QUENTE (SUBRAMAL) COM TUBULAÇÃO DE C PVC, DN 22 MM, INSTALADO EM RAMAL DE ÁGUA, INCLUSOS RASGO E CHUMBAMENT O EM ALVENARIA. AF_12/2014</v>
          </cell>
          <cell r="C2601" t="str">
            <v>UN</v>
          </cell>
          <cell r="D2601">
            <v>161.6</v>
          </cell>
        </row>
        <row r="2602">
          <cell r="A2602">
            <v>89960</v>
          </cell>
          <cell r="B2602" t="str">
            <v>ESCAVAÇÃO VERTICAL A CÉU ABERTO, INCLUINDO CARGA, DESCARGA E TRANSPORT E, EM SOLO DE 1ª CATEGORIA COM ESCAVADEIRA HIDRÁULICA (CAÇAMBA: 1,2 M³ / 155 HP), FROTA DE 10 CAMINHÕES BASCULANTES DE 18 M³, DMT DE 25 KM E VELOCIDADE MÉDIA 45 KM/H. AF_11/2014</v>
          </cell>
          <cell r="C2602" t="str">
            <v>M3</v>
          </cell>
          <cell r="D2602">
            <v>21.15</v>
          </cell>
        </row>
        <row r="2603">
          <cell r="A2603">
            <v>89961</v>
          </cell>
          <cell r="B2603" t="str">
            <v>ESCAVAÇÃO VERTICAL A CÉU ABERTO, INCLUINDO CARGA, DESCARGA E TRANSPORT E, EM SOLO DE 1ª CATEGORIA COM ESCAVADEIRA HIDRÁULICA (CAÇAMBA: 1,2 M³ / 155 HP), FROTA DE 10 CAMINHÕES BASCULANTES DE 18 M³, DMT DE 30 KM E VELOCIDADE MÉDIA 45 KM/H. AF_12/2013</v>
          </cell>
          <cell r="C2603" t="str">
            <v>M3</v>
          </cell>
          <cell r="D2603">
            <v>24.39</v>
          </cell>
        </row>
        <row r="2604">
          <cell r="A2604">
            <v>89962</v>
          </cell>
          <cell r="B2604" t="str">
            <v>ESCAVAÇÃO VERTICAL A CÉU ABERTO, INCLUINDO CARGA, DESCARGA E TRANSPORT E, EM SOLO DE 1ª CATEGORIA COM ESCAVADEIRA HIDRÁULICA (CAÇAMBA: 1,2 M³ / 155 HP), FROTA DE 15 CAMINHÕES BASCULANTES DE 18 M³, DMT DE 30 KM E VELOCIDADE MÉDIA 45 KM/H. AF_12/2013</v>
          </cell>
          <cell r="C2604" t="str">
            <v>M3</v>
          </cell>
          <cell r="D2604">
            <v>24.09</v>
          </cell>
        </row>
        <row r="2605">
          <cell r="A2605">
            <v>89963</v>
          </cell>
          <cell r="B2605" t="str">
            <v>ESCAVAÇÃO VERTICAL A CÉU ABERTO, INCLUINDO CARGA, DESCARGA E TRANSPORT E, EM SOLO DE 1ª CATEGORIA COM ESCAVADEIRA HIDRÁULICA (CAÇAMBA: 1,2 M³ / 155 HP), FROTA DE 10 CAMINHÕES BASCULANTES DE 18 M³, DMT DE 35 KM E VELOCIDADE MÉDIA 45 KM/H. AF_11/2014</v>
          </cell>
          <cell r="C2605" t="str">
            <v>M3</v>
          </cell>
          <cell r="D2605">
            <v>27.64</v>
          </cell>
        </row>
        <row r="2606">
          <cell r="A2606">
            <v>89964</v>
          </cell>
          <cell r="B2606" t="str">
            <v>ESCAVAÇÃO VERTICAL A CÉU ABERTO, INCLUINDO CARGA, DESCARGA E TRANSPORT E, EM SOLO DE 1ª CATEGORIA COM ESCAVADEIRA HIDRÁULICA (CAÇAMBA: 1,2 M³ / 155 HP), FROTA DE 10 CAMINHÕES BASCULANTES DE 18 M³, DMT DE 40 KM E VELOCIDADE MÉDIA 45 KM/H. AF_12/2013</v>
          </cell>
          <cell r="C2606" t="str">
            <v>M3</v>
          </cell>
          <cell r="D2606">
            <v>30.89</v>
          </cell>
        </row>
        <row r="2607">
          <cell r="A2607">
            <v>89965</v>
          </cell>
          <cell r="B2607" t="str">
            <v>ESCAVAÇÃO VERTICAL A CÉU ABERTO, INCLUINDO CARGA, DESCARGA E TRANSPORT E, EM SOLO DE 1ª CATEGORIA COM ESCAVADEIRA HIDRÁULICA (CAÇAMBA: 1,2 M³ / 155 HP), FROTA DE 15 CAMINHÕES BASCULANTES DE 18 M³, DMT DE 40 KM E VELOCIDADE MÉDIA 45 KM/H. AF_12/2013</v>
          </cell>
          <cell r="C2607" t="str">
            <v>M3</v>
          </cell>
          <cell r="D2607">
            <v>30.51</v>
          </cell>
        </row>
        <row r="2608">
          <cell r="A2608">
            <v>89966</v>
          </cell>
          <cell r="B2608" t="str">
            <v>ESCAVAÇÃO VERTICAL A CÉU ABERTO, INCLUINDO CARGA, DESCARGA E TRANSPORT E, EM SOLO DE 1ª CATEGORIA COM ESCAVADEIRA HIDRÁULICA (CAÇAMBA: 1,2 M³ / 155 HP), FROTA DE 10 CAMINHÕES BASCULANTES DE 18 M³, DMT DE 45 KM E VELOCIDADE MÉDIA 45 KM/H. AF_11/2014</v>
          </cell>
          <cell r="C2608" t="str">
            <v>M3</v>
          </cell>
          <cell r="D2608">
            <v>34.119999999999997</v>
          </cell>
        </row>
        <row r="2609">
          <cell r="A2609">
            <v>89967</v>
          </cell>
          <cell r="B2609" t="str">
            <v>ESCAVAÇÃO VERTICAL A CÉU ABERTO, INCLUINDO CARGA, DESCARGA E TRANSPORT E, EM SOLO DE 1ª CATEGORIA COM ESCAVADEIRA HIDRÁULICA (CAÇAMBA: 1,2 M³ / 155 HP), FROTA DE 10 CAMINHÕES BASCULANTES DE 18 M³, DMT DE 50 KM E VELOCIDADE MÉDIA 45 KM/H. AF_12/2013</v>
          </cell>
          <cell r="C2609" t="str">
            <v>M3</v>
          </cell>
          <cell r="D2609">
            <v>37.39</v>
          </cell>
        </row>
        <row r="2610">
          <cell r="A2610">
            <v>89968</v>
          </cell>
          <cell r="B2610" t="str">
            <v>ESCAVAÇÃO VERTICAL A CÉU ABERTO, INCLUINDO CARGA, DESCARGA E TRANSPORT E, EM SOLO DE 1ª CATEGORIA COM ESCAVADEIRA HIDRÁULICA (CAÇAMBA: 1,2 M³ / 155 HP), FROTA DE 15 CAMINHÕES BASCULANTES DE 18 M³, DMT DE 50 KM E VELOCIDADE MÉDIA 45 KM/H. AF_12/2013</v>
          </cell>
          <cell r="C2610" t="str">
            <v>M3</v>
          </cell>
          <cell r="D2610">
            <v>36.93</v>
          </cell>
        </row>
        <row r="2611">
          <cell r="A2611">
            <v>89969</v>
          </cell>
          <cell r="B2611" t="str">
            <v>KIT DE REGISTRO DE PRESSÃO BRUTO DE LATÃO ½", INCLUSIVE CONEXÕES,  ROS CÁVEL, INSTALADO EM RAMAL DE ÁGUA FRIA - FORNECIMENTO E INSTALAÇÃO. AF _12/2014</v>
          </cell>
          <cell r="C2611" t="str">
            <v>UN</v>
          </cell>
          <cell r="D2611">
            <v>28.34</v>
          </cell>
        </row>
        <row r="2612">
          <cell r="A2612">
            <v>89970</v>
          </cell>
          <cell r="B2612" t="str">
            <v>KIT DE REGISTRO DE PRESSÃO BRUTO DE LATÃO ¾", INCLUSIVE CONEXÕES, ROSC ÁVEL, INSTALADO EM RAMAL DE ÁGUA FRIA - FORNECIMENTO E INSTALAÇÃO. AF_ 12/2014</v>
          </cell>
          <cell r="C2612" t="str">
            <v>UN</v>
          </cell>
          <cell r="D2612">
            <v>30.05</v>
          </cell>
        </row>
        <row r="2613">
          <cell r="A2613">
            <v>89971</v>
          </cell>
          <cell r="B2613" t="str">
            <v>KIT DE REGISTRO DE GAVETA BRUTO DE LATÃO ½", INCLUSIVE CONEXÕES, ROSCÁ VEL, INSTALADO EM RAMAL DE ÁGUA FRIA - FORNECIMENTO E INSTALAÇÃO. AF_1 2/2014</v>
          </cell>
          <cell r="C2613" t="str">
            <v>UN</v>
          </cell>
          <cell r="D2613">
            <v>31.24</v>
          </cell>
        </row>
        <row r="2614">
          <cell r="A2614">
            <v>89972</v>
          </cell>
          <cell r="B2614" t="str">
            <v>KIT DE REGISTRO DE GAVETA BRUTO DE LATÃO ¾", INCLUSIVE CONEXÕES, ROSCÁ VEL, INSTALADO EM RAMAL DE ÁGUA FRIA - FORNECIMENTO E INSTALAÇÃO. AF_1 2/2014</v>
          </cell>
          <cell r="C2614" t="str">
            <v>UN</v>
          </cell>
          <cell r="D2614">
            <v>33.46</v>
          </cell>
        </row>
        <row r="2615">
          <cell r="A2615">
            <v>89973</v>
          </cell>
          <cell r="B2615" t="str">
            <v>KIT DE MISTURADOR BASE BRUTA DE LATÃO ¾" MONOCOMANDO PARA CHUVEIRO, IN CLUSIVE CONEXÕES, INSTALADO EM RAMAL DE ÁGUA - FORNECIMENTO E INSTALAÇ ÃO. AF_12/2014</v>
          </cell>
          <cell r="C2615" t="str">
            <v>UN</v>
          </cell>
          <cell r="D2615">
            <v>232.89</v>
          </cell>
        </row>
        <row r="2616">
          <cell r="A2616">
            <v>89974</v>
          </cell>
          <cell r="B2616" t="str">
            <v>KIT DE TÊ MISTURADOR EM CPVC ¾" COM DUPLO COMANDO PARA CHUVEIRO, INCLU SIVE CONEXÕES, INSTALADO EM RAMAL DE ÁGUA - FORNECIMENTO E INSTALAÇÃO. AF_12/2014</v>
          </cell>
          <cell r="C2616" t="str">
            <v>UN</v>
          </cell>
          <cell r="D2616">
            <v>212.11</v>
          </cell>
        </row>
        <row r="2617">
          <cell r="A2617">
            <v>89977</v>
          </cell>
          <cell r="B2617" t="str">
            <v>(COMPOSIÇÃO REPRESENTATIVA) DO SERVIÇO DE ALVENARIA DE VEDAÇÃO DE BLOC OS VAZADOS DE CERÂMICA DE 14X9X19CM (ESPESSURA 14CM), PARA EDIFICAÇÃO HABITACIONAL UNIFAMILIAR (CASA) E EDIFICAÇÃO PÚBLICA PADRÃO. AF_12/201 4</v>
          </cell>
          <cell r="C2617" t="str">
            <v>M2</v>
          </cell>
          <cell r="D2617">
            <v>100.74</v>
          </cell>
        </row>
        <row r="2618">
          <cell r="A2618">
            <v>89978</v>
          </cell>
          <cell r="B2618" t="str">
            <v>(COMPOSIÇÃO REPRESENTATIVA) DO SERVIÇO DE ALVENARIA DE VEDAÇÃO DE BLOC OS VAZADOS DE CONCRETO DE 14X19X39CM (ESPESSURA 14CM), PARA EDIFICAÇÃO HABITACIONAL UNIFAMILIAR (CASA) E EDIFICAÇÃO PÚBLICA PADRÃO. AF_12/20 14</v>
          </cell>
          <cell r="C2618" t="str">
            <v>M2</v>
          </cell>
          <cell r="D2618">
            <v>53.25</v>
          </cell>
        </row>
        <row r="2619">
          <cell r="A2619">
            <v>89980</v>
          </cell>
          <cell r="B2619" t="str">
            <v>LUVA COM BUCHA DE LATÃO, PVC, SOLDÁVEL, DN 25MM X 3/4", INSTALADO EM P RUMADA DE ÁGUA - FORNECIMENTO E INSTALAÇÃO. AF_12/2014_P</v>
          </cell>
          <cell r="C2619" t="str">
            <v>UN</v>
          </cell>
          <cell r="D2619">
            <v>7.15</v>
          </cell>
        </row>
        <row r="2620">
          <cell r="A2620">
            <v>89984</v>
          </cell>
          <cell r="B2620" t="str">
            <v>REGISTRO DE PRESSÃO BRUTO, LATÃO, ROSCÁVEL, 1/2", COM ACABAMENTO E CAN OPLA CROMADOS. FORNECIDO E INSTALADO EM RAMAL DE ÁGUA. AF_12/2014</v>
          </cell>
          <cell r="C2620" t="str">
            <v>UN</v>
          </cell>
          <cell r="D2620">
            <v>49.65</v>
          </cell>
        </row>
        <row r="2621">
          <cell r="A2621">
            <v>89985</v>
          </cell>
          <cell r="B2621" t="str">
            <v>REGISTRO DE PRESSÃO BRUTO, LATÃO, ROSCÁVEL, 3/4", COM ACABAMENTO E CAN OPLA CROMADOS. FORNECIDO E INSTALADO EM RAMAL DE ÁGUA. AF_12/2014</v>
          </cell>
          <cell r="C2621" t="str">
            <v>UN</v>
          </cell>
          <cell r="D2621">
            <v>51.06</v>
          </cell>
        </row>
        <row r="2622">
          <cell r="A2622">
            <v>89986</v>
          </cell>
          <cell r="B2622" t="str">
            <v>REGISTRO DE GAVETA BRUTO, LATÃO, ROSCÁVEL, 1/2", COM ACABAMENTO E CANO PLA CROMADOS. FORNECIDO E INSTALADO EM RAMAL DE ÁGUA. AF_12/2014</v>
          </cell>
          <cell r="C2622" t="str">
            <v>UN</v>
          </cell>
          <cell r="D2622">
            <v>48.47</v>
          </cell>
        </row>
        <row r="2623">
          <cell r="A2623">
            <v>89987</v>
          </cell>
          <cell r="B2623" t="str">
            <v>REGISTRO DE GAVETA BRUTO, LATÃO, ROSCÁVEL, 3/4", COM ACABAMENTO E CANO PLA CROMADOS. FORNECIDO E INSTALADO EM RAMAL DE ÁGUA. AF_12/2014</v>
          </cell>
          <cell r="C2623" t="str">
            <v>UN</v>
          </cell>
          <cell r="D2623">
            <v>53.66</v>
          </cell>
        </row>
        <row r="2624">
          <cell r="A2624">
            <v>89993</v>
          </cell>
          <cell r="B2624" t="str">
            <v>GRAUTEAMENTO VERTICAL EM ALVENARIA ESTRUTURAL. AF_01/2015</v>
          </cell>
          <cell r="C2624" t="str">
            <v>M3</v>
          </cell>
          <cell r="D2624">
            <v>536.19000000000005</v>
          </cell>
        </row>
        <row r="2625">
          <cell r="A2625">
            <v>89994</v>
          </cell>
          <cell r="B2625" t="str">
            <v>GRAUTEAMENTO DE CINTA INTERMEDIÁRIA OU DE CONTRAVERGA EM ALVENARIA EST RUTURAL. AF_01/2015</v>
          </cell>
          <cell r="C2625" t="str">
            <v>M3</v>
          </cell>
          <cell r="D2625">
            <v>453.43</v>
          </cell>
        </row>
        <row r="2626">
          <cell r="A2626">
            <v>89995</v>
          </cell>
          <cell r="B2626" t="str">
            <v>GRAUTEAMENTO DE CINTA SUPERIOR OU DE VERGA EM ALVENARIA ESTRUTURAL. AF _01/2015</v>
          </cell>
          <cell r="C2626" t="str">
            <v>M3</v>
          </cell>
          <cell r="D2626">
            <v>515.02</v>
          </cell>
        </row>
        <row r="2627">
          <cell r="A2627">
            <v>89996</v>
          </cell>
          <cell r="B2627" t="str">
            <v>ARMAÇÃO VERTICAL DE ALVENARIA ESTRUTURAL; DIÂMETRO DE 10,0 MM. AF_01/2 015</v>
          </cell>
          <cell r="C2627" t="str">
            <v>KG</v>
          </cell>
          <cell r="D2627">
            <v>5.04</v>
          </cell>
        </row>
        <row r="2628">
          <cell r="A2628">
            <v>89997</v>
          </cell>
          <cell r="B2628" t="str">
            <v>ARMAÇÃO VERTICAL DE ALVENARIA ESTRUTURAL; DIÂMETRO DE 12,5 MM. AF_01/2 015</v>
          </cell>
          <cell r="C2628" t="str">
            <v>KG</v>
          </cell>
          <cell r="D2628">
            <v>4.32</v>
          </cell>
        </row>
        <row r="2629">
          <cell r="A2629">
            <v>89998</v>
          </cell>
          <cell r="B2629" t="str">
            <v>ARMAÇÃO DE CINTA DE ALVENARIA ESTRUTURAL; DIÂMETRO DE 10,0 MM. AF_01/2 015</v>
          </cell>
          <cell r="C2629" t="str">
            <v>KG</v>
          </cell>
          <cell r="D2629">
            <v>4.71</v>
          </cell>
        </row>
        <row r="2630">
          <cell r="A2630">
            <v>89999</v>
          </cell>
          <cell r="B2630" t="str">
            <v>ARMAÇÃO DE VERGA E CONTRAVERGA DE ALVENARIA ESTRUTURAL; DIÂMETRO DE 8, 0 MM. AF_01/2015</v>
          </cell>
          <cell r="C2630" t="str">
            <v>KG</v>
          </cell>
          <cell r="D2630">
            <v>7.84</v>
          </cell>
        </row>
        <row r="2631">
          <cell r="A2631">
            <v>90000</v>
          </cell>
          <cell r="B2631" t="str">
            <v>ARMAÇÃO DE VERGA E CONTRAVERGA DE ALVENARIA ESTRUTURAL; DIÂMETRO DE 10 ,0 MM. AF_01/2015</v>
          </cell>
          <cell r="C2631" t="str">
            <v>KG</v>
          </cell>
          <cell r="D2631">
            <v>5.89</v>
          </cell>
        </row>
        <row r="2632">
          <cell r="A2632">
            <v>90082</v>
          </cell>
          <cell r="B2632" t="str">
            <v>ESCAVAÇÃO MECANIZADA DE VALA COM PROF. ATÉ 1,5 M (MÉDIA ENTRE MONTANTE E JUSANTE/UMA COMPOSIÇÃO POR TRECHO), COM ESCAVADEIRA HIDRÁULICA (0,8 M3/111 HP), LARG. DE 1,5 M A 2,5 M, EM SOLO DE 1A CATEGORIA, EM LOCAI S COM ALTO NÍVEL DE INTERFERÊNCIA. AF_01/2015</v>
          </cell>
          <cell r="C2632" t="str">
            <v>M3</v>
          </cell>
          <cell r="D2632">
            <v>11.97</v>
          </cell>
        </row>
        <row r="2633">
          <cell r="A2633">
            <v>90084</v>
          </cell>
          <cell r="B2633" t="str">
            <v>ESCAVAÇÃO MECANIZADA DE VALA COM PROF. MAIOR QUE 1,5 M ATÉ 3,0 M (MÉDI A ENTRE MONTANTE E JUSANTE/UMA COMPOSIÇÃO POR TRECHO), COM ESCAVADEIRA HIDRÁULICA (0,8 M3/111 HP), LARGURA ATÉ 1,5 M, EM SOLO DE 1A CATEGORI A, EM LOCAIS COM ALTO NÍVEL DE INTERFERÊNCIA. AF_01/2015</v>
          </cell>
          <cell r="C2633" t="str">
            <v>M3</v>
          </cell>
          <cell r="D2633">
            <v>10.53</v>
          </cell>
        </row>
        <row r="2634">
          <cell r="A2634">
            <v>90085</v>
          </cell>
          <cell r="B2634" t="str">
            <v>ESCAVAÇÃO MECANIZADA DE VALA COM PROF. MAIOR QUE 1,5 M ATÉ 3,0 M (MÉDI A ENTRE MONTANTE E JUSANTE/UMA COMPOSIÇÃO POR TRECHO), COM ESCAVADEIRA HIDRÁULICA (0,8 M3/111 HP), LARG. DE 1,5 M A 2,5 M, EM SOLO DE 1A CAT EGORIA, EM LOCAIS COM ALTO NÍVEL DE INTERFERÊNCIA. AF_01/2015</v>
          </cell>
          <cell r="C2634" t="str">
            <v>M3</v>
          </cell>
          <cell r="D2634">
            <v>7.57</v>
          </cell>
        </row>
        <row r="2635">
          <cell r="A2635">
            <v>90086</v>
          </cell>
          <cell r="B2635" t="str">
            <v>ESCAVAÇÃO MECANIZADA DE VALA COM PROF. MAIOR QUE 3,0 M ATÉ 4,5 M(MÉDIA ENTRE MONTANTE E JUSANTE/UMA COMPOSIÇÃO POR TRECHO), COM ESCAVADEIRA HIDRÁULICA (0,8 M3/111 HP), LARG. MENOR QUE 1,5 M, EM SOLO DE 1A CATEG ORIA, EM LOCAIS COM ALTO NÍVEL DE INTERFERÊNCIA. AF_01/2015</v>
          </cell>
          <cell r="C2635" t="str">
            <v>M3</v>
          </cell>
          <cell r="D2635">
            <v>8.14</v>
          </cell>
        </row>
        <row r="2636">
          <cell r="A2636">
            <v>90087</v>
          </cell>
          <cell r="B2636" t="str">
            <v>ESCAVAÇÃO MECANIZADA DE VALA COM PROF. DE 3,0 M ATÉ 4,5 M(MÉDIA ENTRE MONTANTE E JUSANTE/UMA COMPOSIÇÃO POR TRECHO), COM ESCAVADEIRA HIDRÁUL ICA (1,2 M3/155 HP), LARG. DE 1,5 M A 2,5 M, EM SOLO DE 1A CATEGORIA, EM LOCAIS COM ALTO NÍVEL DE INTERFERÊNCIA. AF_01/2015</v>
          </cell>
          <cell r="C2636" t="str">
            <v>M3</v>
          </cell>
          <cell r="D2636">
            <v>4.8099999999999996</v>
          </cell>
        </row>
        <row r="2637">
          <cell r="A2637">
            <v>90088</v>
          </cell>
          <cell r="B2637" t="str">
            <v>ESCAVAÇÃO MECANIZADA DE VALA COM PROF. MAIOR QUE 4,5 M ATÉ 6,0 M(MÉDIA ENTRE MONTANTE E JUSANTE/UMA COMPOSIÇÃO POR TRECHO), COM ESCAVADEIRA HIDRÁULICA (1,2 M3/155 HP), LARG. MENOR QUE 1,5 M, EM SOLO DE 1A CATEG ORIA, EM LOCAIS COM ALTO NÍVEL DE INTERFERÊNCIA. AF_01/2015</v>
          </cell>
          <cell r="C2637" t="str">
            <v>M3</v>
          </cell>
          <cell r="D2637">
            <v>5.57</v>
          </cell>
        </row>
        <row r="2638">
          <cell r="A2638">
            <v>90090</v>
          </cell>
          <cell r="B2638" t="str">
            <v>ESCAVAÇÃO MECANIZADA DE VALA COM PROF. MAIOR QUE 4,5 M ATÉ 6,0 M(MÉDIA ENTRE MONTANTE E JUSANTE/UMA COMPOSIÇÃO POR TRECHO), COM ESCAVADEIRA HIDRÁULICA (1,2 M3/155 HP), LARG. DE 1,5 M A 2,5 M, EM SOLO DE 1A CATE GORIA, EM LOCAIS COM ALTO NÍVEL DE INTERFERÊNCIA. AF_01/2015</v>
          </cell>
          <cell r="C2638" t="str">
            <v>M3</v>
          </cell>
          <cell r="D2638">
            <v>3.94</v>
          </cell>
        </row>
        <row r="2639">
          <cell r="A2639">
            <v>90091</v>
          </cell>
          <cell r="B2639" t="str">
            <v>ESCAVAÇÃO MECANIZADA DE VALA COM PROF. ATÉ 1,5 M(MÉDIA ENTRE MONTANTE E JUSANTE/UMA COMPOSIÇÃO POR TRECHO), COM ESCAVADEIRA HIDRÁULICA (0,8 M3/111 HP), LARG. DE 1,5M A 2,5 M, EM SOLO DE 1A CATEGORIA, LOCAIS COM BAIXO NÍVEL DE INTERFERÊNCIA. AF_01/2015</v>
          </cell>
          <cell r="C2639" t="str">
            <v>M3</v>
          </cell>
          <cell r="D2639">
            <v>5.15</v>
          </cell>
        </row>
        <row r="2640">
          <cell r="A2640">
            <v>90092</v>
          </cell>
          <cell r="B2640" t="str">
            <v>ESCAVAÇÃO MECANIZADA DE VALA COM PROF. MAIOR QUE 1,5 M E ATÉ 3,0 M(MÉD IA ENTRE MONTANTE E JUSANTE/UMA COMPOSIÇÃO POR TRECHO), COM ESCAVADEIR A HIDRÁULICA (0,8 M3/111 HP), LARG. MENOR QUE 1,5 M, EM SOLO DE 1A CAT EGORIA, LOCAIS COM BAIXO NÍVEL DE INTERFERÊNCIA. AF_01/2015</v>
          </cell>
          <cell r="C2640" t="str">
            <v>M3</v>
          </cell>
          <cell r="D2640">
            <v>4.5599999999999996</v>
          </cell>
        </row>
        <row r="2641">
          <cell r="A2641">
            <v>90093</v>
          </cell>
          <cell r="B2641" t="str">
            <v>ESCAVAÇÃO MECANIZADA DE VALA COM PROF. MAIOR QUE 1,5 M ATÉ 3,0 M (MÉDI A ENTRE MONTANTE E JUSANTE/UMA COMPOSIÇÃO POR TRECHO), COM ESCAVADEIRA HIDRÁULICA (0,8 M3/111 HP), LARG. DE 1,5 M A 2,5 M, EM SOLO DE 1A CAT EGORIA, LOCAIS COM BAIXO NÍVEL DE INTERFERÊNCIA. AF_01/2015</v>
          </cell>
          <cell r="C2641" t="str">
            <v>M3</v>
          </cell>
          <cell r="D2641">
            <v>3.2</v>
          </cell>
        </row>
        <row r="2642">
          <cell r="A2642">
            <v>90094</v>
          </cell>
          <cell r="B2642" t="str">
            <v>ESCAVAÇÃO MECANIZADA DE VALA COM PROF. MAIOR QUE 3,0 M ATÉ 4,5 M (MÉDI A ENTRE MONTANTE E JUSANTE/UMA COMPOSIÇÃO POR TRECHO), COM ESCAVADEIRA HIDRÁULICA (0,8 M3/111 HP), LARG. MENOR QUE 1,5 M, EM SOLO DE 1A CATE GORIA, LOCAIS COM BAIXO NÍVEL DE INTERFERÊNCIA. AF_01/2015</v>
          </cell>
          <cell r="C2642" t="str">
            <v>M3</v>
          </cell>
          <cell r="D2642">
            <v>3.41</v>
          </cell>
        </row>
        <row r="2643">
          <cell r="A2643">
            <v>90095</v>
          </cell>
          <cell r="B2643" t="str">
            <v>ESCAVAÇÃO MECANIZADA DE VALA COM PROF. MAIOR QUE 3,0 M ATÉ 4,5 M (MÉDI A ENTRE MONTANTE E JUSANTE/UMA COMPOSIÇÃO POR TRECHO), COM ESCAVADEIRA HIDRÁULICA (1,2 M3/155 HP), LARG. DE 1,5 M A 2,5 M, EM SOLO DE 1A CAT EGORIA, LOCAIS COM BAIXO NÍVEL DE INTERFERÊNCIA. AF_01/2015</v>
          </cell>
          <cell r="C2643" t="str">
            <v>M3</v>
          </cell>
          <cell r="D2643">
            <v>2.08</v>
          </cell>
        </row>
        <row r="2644">
          <cell r="A2644">
            <v>90096</v>
          </cell>
          <cell r="B2644" t="str">
            <v>ESCAVAÇÃO MECANIZADA DE VALA COM PROF. MAIOR QUE 4,5 M ATÉ 6,0 M (MÉDI A ENTRE MONTANTE E JUSANTE/UMA COMPOSIÇÃO POR TRECHO), COM ESCAVADEIRA HIDRÁULICA (1,2 M3/155 HP), LARG. MENOR QUE 1,5 M, EM SOLO DE 1A CATE GORIA, LOCAIS COM BAIXO NÍVEL DE INTERFERÊNCIA. AF_01/2015</v>
          </cell>
          <cell r="C2644" t="str">
            <v>M3</v>
          </cell>
          <cell r="D2644">
            <v>2.35</v>
          </cell>
        </row>
        <row r="2645">
          <cell r="A2645">
            <v>90098</v>
          </cell>
          <cell r="B2645" t="str">
            <v>ESCAVAÇÃO MECANIZADA DE VALA COM PROF. MAIOR QUE 4,5 M ATÉ 6,0 M (MÉDI A ENTRE MONTANTE E JUSANTE/UMA COMPOSIÇÃO POR TRECHO), COM ESCAVADEIRA HIDRÁULICA (1,2 M3/155 HP), LARG. DE 1,5 M A 2,5 M, EM SOLO DE 1A CAT EGORIA, LOCAIS COM BAIXO NÍVEL DE INTERFERÊNCIA. AF_01/2015</v>
          </cell>
          <cell r="C2645" t="str">
            <v>M3</v>
          </cell>
          <cell r="D2645">
            <v>1.61</v>
          </cell>
        </row>
        <row r="2646">
          <cell r="A2646">
            <v>90099</v>
          </cell>
          <cell r="B2646" t="str">
            <v>ESCAVAÇÃO MECANIZADA DE VALA COM PROF. ATÉ 1,5 M (MÉDIA ENTRE MONTANTE E JUSANTE/UMA COMPOSIÇÃO POR TRECHO), COM RETROESCAVADEIRA (0,26 M3/8 8 HP), LARG. MENOR QUE 0,8 M, EM SOLO DE 1A CATEGORIA, EM LOCAIS COM A LTO NÍVEL DE INTERFERÊNCIA. AF_01/2015</v>
          </cell>
          <cell r="C2646" t="str">
            <v>M3</v>
          </cell>
          <cell r="D2646">
            <v>14.43</v>
          </cell>
        </row>
        <row r="2647">
          <cell r="A2647">
            <v>90100</v>
          </cell>
          <cell r="B2647" t="str">
            <v>ESCAVAÇÃO MECANIZADA DE VALA COM PROF. ATÉ 1,5 M (MÉDIA ENTRE MONTANTE E JUSANTE/UMA COMPOSIÇÃO POR TRECHO), COM RETROESCAVADEIRA (0,26 M3/8 8 HP), LARG. DE 0,8 M A 1,5 M, EM SOLO DE 1A CATEGORIA, EM LOCAIS COM ALTO NÍVEL DE INTERFERÊNCIA. AF_01/2015</v>
          </cell>
          <cell r="C2647" t="str">
            <v>M3</v>
          </cell>
          <cell r="D2647">
            <v>12.3</v>
          </cell>
        </row>
        <row r="2648">
          <cell r="A2648">
            <v>90101</v>
          </cell>
          <cell r="B2648" t="str">
            <v>ESCAVAÇÃO MECANIZADA DE VALA COM PROF. MAIOR QUE 1,5 M ATÉ 3,0 M (MÉDI A ENTRE MONTANTE E JUSANTE/UMA COMPOSIÇÃO POR TRECHO), COM RETROESCAVA DEIRA (0,26 M3/88 HP), LARG. MENOR QUE 0,8 M, EM SOLO DE 1A CATEGORIA, EM LOCAIS COM ALTO NÍVEL DE INTERFERÊNCIA.AF_01/2015</v>
          </cell>
          <cell r="C2648" t="str">
            <v>M3</v>
          </cell>
          <cell r="D2648">
            <v>12.15</v>
          </cell>
        </row>
        <row r="2649">
          <cell r="A2649">
            <v>90102</v>
          </cell>
          <cell r="B2649" t="str">
            <v>ESCAVAÇÃO MECANIZADA DE VALA COM PROF. MAIOR QUE 1,5 M ATÉ 3,0 M (MÉDI A ENTRE MONTANTE E JUSANTE/UMA COMPOSIÇÃO POR TRECHO), COM RETROESCAVA DEIRA (0,26 M3/ POTÊNCIA:88 HP), LARGURA DE 0,8 M A 1,5 M, EM SOLO DE 1A CATEGORIA, EM LOCAIS COM ALTO NÍVEL DE INTERFERÊNCIA. AF_01/2015</v>
          </cell>
          <cell r="C2649" t="str">
            <v>M3</v>
          </cell>
          <cell r="D2649">
            <v>11.15</v>
          </cell>
        </row>
        <row r="2650">
          <cell r="A2650">
            <v>90105</v>
          </cell>
          <cell r="B2650" t="str">
            <v>ESCAVAÇÃO MECANIZADA DE VALA COM PROFUNDIDADE ATÉ 1,5 M (MÉDIA ENTRE M ONTANTE E JUSANTE/UMA COMPOSIÇÃO POR TRECHO) COM RETROESCAVADEIRA (CAP ACIDADE DA CAÇAMBA DA RETRO: 0,26 M3 / POTÊNCIA: 88 HP), LARGURA MENOR QUE 0,8 M, EM SOLO DE 1A CATEGORIA, LOCAISCOM BAIXO NÍVEL DE INTERFER ÊNCIA. AF_01/2015</v>
          </cell>
          <cell r="C2650" t="str">
            <v>M3</v>
          </cell>
          <cell r="D2650">
            <v>11</v>
          </cell>
        </row>
        <row r="2651">
          <cell r="A2651">
            <v>90106</v>
          </cell>
          <cell r="B2651" t="str">
            <v>ESCAVAÇÃO MECANIZADA DE VALA COM PROFUNDIDADE ATÉ 1,5 M (MÉDIA ENTRE M ONTANTE E JUSANTE/UMA COMPOSIÇÃO POR TRECHO) COM RETROESCAVADEIRA (CAP ACIDADE DA CAÇAMBA DA RETRO: 0,26 M3 / POTÊNCIA: 88 HP), LARGURA DE 0, 8 M A 1,5 M, EM SOLO DE 1A CATEGORIA, LOCAISCOM BAIXO NÍVEL DE INTERFE RÊNCIA. AF_01/2015</v>
          </cell>
          <cell r="C2651" t="str">
            <v>M3</v>
          </cell>
          <cell r="D2651">
            <v>9.42</v>
          </cell>
        </row>
        <row r="2652">
          <cell r="A2652">
            <v>90107</v>
          </cell>
          <cell r="B2652" t="str">
            <v>ESCAVAÇÃO MECANIZADA DE VALA COM PROFUNDIDADE MAIOR QUE 1,5 M ATÉ 3,0 M, COM (MÉDIA ENTRE MONTANTE E JUSANTE/UMA COMPOSIÇÃO POR TRECHO) COM RETROESCAVADEIRA (CAPACIDADE DA CAÇAMBA DA RETRO: 0,26 M3 / POTÊNCIA: 88 HP), LARGURA MENOR QUE 0,8 M, EM SOLO DE1A CATEGORIA, LOCAIS COM BA IXO NÍVEL DE INTERFERÊNCIA. AF_01/2015</v>
          </cell>
          <cell r="C2652" t="str">
            <v>M3</v>
          </cell>
          <cell r="D2652">
            <v>9.2799999999999994</v>
          </cell>
        </row>
        <row r="2653">
          <cell r="A2653">
            <v>90108</v>
          </cell>
          <cell r="B2653" t="str">
            <v>ESCAVAÇÃO MECANIZADA DE VALA COM PROFUNDIDADE MAIOR QUE 1,5 M ATÉ 3,0 M (MÉDIA ENTRE MONTANTE E JUSANTE/UMA COMPOSIÇÃO POR TRECHO) COM RETRO ESCAVADEIRA (CAPACIDADE DA CAÇAMBA DA RETRO: 0,26 M3 / POTÊNCIA: 88 HP ), LARGURA DE 0,8 M A 1,5 M, EM SOLO DE 1A CATEGORIA, LOCAIS COM BAIXO NÍVEL DE INTERFERÊNCIA. AF_01/2015</v>
          </cell>
          <cell r="C2653" t="str">
            <v>M3</v>
          </cell>
          <cell r="D2653">
            <v>8.44</v>
          </cell>
        </row>
        <row r="2654">
          <cell r="A2654">
            <v>90112</v>
          </cell>
          <cell r="B2654" t="str">
            <v>ALVENARIA DE VEDAÇÃO DE BLOCOS CERÂMICOS FURADOS NA VERTICAL DE 14X19X 39CM (ESPESSURA 14CM) DE PAREDES COM ÁREA LÍQUIDA MENOR QUE 6M2 COM VÃ OS E ARGAMASSA DE ASSENTAMENTO COM PREPARO MANUAL. AF_06/2014</v>
          </cell>
          <cell r="C2654" t="str">
            <v>M2</v>
          </cell>
          <cell r="D2654">
            <v>51.5</v>
          </cell>
        </row>
        <row r="2655">
          <cell r="A2655">
            <v>90278</v>
          </cell>
          <cell r="B2655" t="str">
            <v>GRAUTE FGK=15 MPA; TRAÇO 1:0,04:2,0:2,4 (CIMENTO/ CAL/ AREIA GROSSA/ B RITA 0) - PREPARO MECÂNICO COM BETONEIRA 400 L. AF_02/2015</v>
          </cell>
          <cell r="C2655" t="str">
            <v>M3</v>
          </cell>
          <cell r="D2655">
            <v>261.95999999999998</v>
          </cell>
        </row>
        <row r="2656">
          <cell r="A2656">
            <v>90279</v>
          </cell>
          <cell r="B2656" t="str">
            <v>GRAUTE FGK=20 MPA; TRAÇO 1:0,04:1,6:1,9 (CIMENTO/ CAL/ AREIA GROSSA/ B RITA 0) - PREPARO MECÂNICO COM BETONEIRA 400 L. AF_02/2015</v>
          </cell>
          <cell r="C2656" t="str">
            <v>M3</v>
          </cell>
          <cell r="D2656">
            <v>280.29000000000002</v>
          </cell>
        </row>
        <row r="2657">
          <cell r="A2657">
            <v>90280</v>
          </cell>
          <cell r="B2657" t="str">
            <v>GRAUTE FGK=25 MPA; TRAÇO 1:0,02:1,2:1,5 (CIMENTO/ CAL/ AREIA GROSSA/ B RITA 0) - PREPARO MECÂNICO COM BETONEIRA 400 L. AF_02/2015</v>
          </cell>
          <cell r="C2657" t="str">
            <v>M3</v>
          </cell>
          <cell r="D2657">
            <v>314.55</v>
          </cell>
        </row>
        <row r="2658">
          <cell r="A2658">
            <v>90281</v>
          </cell>
          <cell r="B2658" t="str">
            <v>GRAUTE FGK=30 MPA; TRAÇO 1:0,02:0,8:1,1 (CIMENTO/ CAL/ AREIA GROSSA/ B RITA 0) - PREPARO MECÂNICO COM BETONEIRA 400 L. AF_02/2015</v>
          </cell>
          <cell r="C2658" t="str">
            <v>M3</v>
          </cell>
          <cell r="D2658">
            <v>362.28</v>
          </cell>
        </row>
        <row r="2659">
          <cell r="A2659">
            <v>90282</v>
          </cell>
          <cell r="B2659" t="str">
            <v>GRAUTE FGK=15 MPA; TRAÇO 1:2,0:2,4 (CIMENTO/ AREIA GROSSA/ BRITA 0/ AD ITIVO) - PREPARO MECÂNICO COM BETONEIRA 400 L. AF_02/2015</v>
          </cell>
          <cell r="C2659" t="str">
            <v>M3</v>
          </cell>
          <cell r="D2659">
            <v>267.17</v>
          </cell>
        </row>
        <row r="2660">
          <cell r="A2660">
            <v>90283</v>
          </cell>
          <cell r="B2660" t="str">
            <v>GRAUTE FGK=20 MPA; TRAÇO 1:1,6:1,9 (CIMENTO/ AREIA GROSSA/ BRITA 0/ AD ITIVO) - PREPARO MECÂNICO COM BETONEIRA 400 L. AF_02/2015</v>
          </cell>
          <cell r="C2660" t="str">
            <v>M3</v>
          </cell>
          <cell r="D2660">
            <v>286.83999999999997</v>
          </cell>
        </row>
        <row r="2661">
          <cell r="A2661">
            <v>90284</v>
          </cell>
          <cell r="B2661" t="str">
            <v>GRAUTE FGK=25 MPA; TRAÇO 1:1,2:1,5 (CIMENTO/ AREIA GROSSA/ BRITA 0/ AD ITIVO) - PREPARO MECÂNICO COM BETONEIRA 400 L. AF_02/2015</v>
          </cell>
          <cell r="C2661" t="str">
            <v>M3</v>
          </cell>
          <cell r="D2661">
            <v>322.08999999999997</v>
          </cell>
        </row>
        <row r="2662">
          <cell r="A2662">
            <v>90285</v>
          </cell>
          <cell r="B2662" t="str">
            <v>GRAUTE FGK=30 MPA; TRAÇO 1:0,8:1,1 (CIMENTO/ AREIA GROSSA/ BRITA 0/ AD ITIVO) - PREPARO MECÂNICO COM BETONEIRA 400 L. AF_02/2015</v>
          </cell>
          <cell r="C2662" t="str">
            <v>M3</v>
          </cell>
          <cell r="D2662">
            <v>372.78</v>
          </cell>
        </row>
        <row r="2663">
          <cell r="A2663">
            <v>90371</v>
          </cell>
          <cell r="B2663" t="str">
            <v>REGISTRO DE ESFERA, PVC, ROSCÁVEL, 3/4", FORNECIDO E INSTALADO EM RAMA L DE ÁGUA. AF_03/2015</v>
          </cell>
          <cell r="C2663" t="str">
            <v>UN</v>
          </cell>
          <cell r="D2663">
            <v>22.68</v>
          </cell>
        </row>
        <row r="2664">
          <cell r="A2664">
            <v>90373</v>
          </cell>
          <cell r="B2664" t="str">
            <v>JOELHO 90 GRAUS COM BUCHA DE LATÃO, PVC, SOLDÁVEL, DN 25MM, X 1/2" INS TALADO EM RAMAL OU SUB-RAMAL DE ÁGUA - FORNECIMENTO E INSTALAÇÃO. AF_1 2/2014_P</v>
          </cell>
          <cell r="C2664" t="str">
            <v>UN</v>
          </cell>
          <cell r="D2664">
            <v>9.33</v>
          </cell>
        </row>
        <row r="2665">
          <cell r="A2665">
            <v>90374</v>
          </cell>
          <cell r="B2665" t="str">
            <v>TÊ COM BUCHA DE LATÃO NA BOLSA CENTRAL, PVC, SOLDÁVEL, DN 25MM X 3/4", INSTALADO EM RAMAL OU SUB-RAMAL DE ÁGUA - FORNECIMENTO E INSTALAÇÃO. AF_03/2015_P</v>
          </cell>
          <cell r="C2665" t="str">
            <v>UN</v>
          </cell>
          <cell r="D2665">
            <v>14.15</v>
          </cell>
        </row>
        <row r="2666">
          <cell r="A2666">
            <v>90375</v>
          </cell>
          <cell r="B2666" t="str">
            <v>BUCHA DE REDUÇÃO, PVC, SOLDÁVEL, DN 40MM X 32MM, INSTALADO EM RAMAL OU SUB-RAMAL DE ÁGUA - FORNECIMENTO E INSTALAÇÃO. AF_03/2015_P</v>
          </cell>
          <cell r="C2666" t="str">
            <v>UN</v>
          </cell>
          <cell r="D2666">
            <v>5.86</v>
          </cell>
        </row>
        <row r="2667">
          <cell r="A2667">
            <v>90406</v>
          </cell>
          <cell r="B2667" t="str">
            <v>MASSA ÚNICA, PARA RECEBIMENTO DE PINTURA, EM ARGAMASSA TRAÇO 1:2:8, PR EPARO MECÂNICO COM BETONEIRA 400L, APLICADA MANUALMENTE EM TETO, ESPES SURA DE 20MM, COM EXECUÇÃO DE TALISCAS. AF_03/2015</v>
          </cell>
          <cell r="C2667" t="str">
            <v>M2</v>
          </cell>
          <cell r="D2667">
            <v>28.38</v>
          </cell>
        </row>
        <row r="2668">
          <cell r="A2668">
            <v>90407</v>
          </cell>
          <cell r="B2668" t="str">
            <v>MASSA ÚNICA, PARA RECEBIMENTO DE PINTURA, EM ARGAMASSA TRAÇO 1:2:8, PR EPARO MANUAL, APLICADA MANUALMENTE EM TETO, ESPESSURA DE 20MM, COM EXE CUÇÃO DE TALISCAS. AF_03/2015</v>
          </cell>
          <cell r="C2668" t="str">
            <v>M2</v>
          </cell>
          <cell r="D2668">
            <v>31.16</v>
          </cell>
        </row>
        <row r="2669">
          <cell r="A2669">
            <v>90408</v>
          </cell>
          <cell r="B2669" t="str">
            <v>MASSA ÚNICA, PARA RECEBIMENTO DE PINTURA, EM ARGAMASSA TRAÇO 1:2:8, PR EPARO MECÂNICO COM BETONEIRA 400L, APLICADA MANUALMENTE EM TETO, ESPES SURA DE 10MM, COM EXECUÇÃO DE TALISCAS. AF_03/2015</v>
          </cell>
          <cell r="C2669" t="str">
            <v>M2</v>
          </cell>
          <cell r="D2669">
            <v>20.39</v>
          </cell>
        </row>
        <row r="2670">
          <cell r="A2670">
            <v>90409</v>
          </cell>
          <cell r="B2670" t="str">
            <v>MASSA ÚNICA, PARA RECEBIMENTO DE PINTURA, EM ARGAMASSA TRAÇO 1:2:8, PR EPARO MANUAL, APLICADA MANUALMENTE EM TETO, ESPESSURA DE 10MM, COM EXE CUÇÃO DE TALISCAS. AF_03/2015</v>
          </cell>
          <cell r="C2670" t="str">
            <v>M2</v>
          </cell>
          <cell r="D2670">
            <v>21.97</v>
          </cell>
        </row>
        <row r="2671">
          <cell r="A2671">
            <v>90436</v>
          </cell>
          <cell r="B2671" t="str">
            <v>FURO EM ALVENARIA PARA DIÂMETROS MENORES OU IGUAIS A 40 MM. AF_05/2015</v>
          </cell>
          <cell r="C2671" t="str">
            <v>UN</v>
          </cell>
          <cell r="D2671">
            <v>8.89</v>
          </cell>
        </row>
        <row r="2672">
          <cell r="A2672">
            <v>90437</v>
          </cell>
          <cell r="B2672" t="str">
            <v>FURO EM ALVENARIA PARA DIÂMETROS MAIORES QUE 40 MM E MENORES OU IGUAIS A 75 MM. AF_05/2015</v>
          </cell>
          <cell r="C2672" t="str">
            <v>UN</v>
          </cell>
          <cell r="D2672">
            <v>21.59</v>
          </cell>
        </row>
        <row r="2673">
          <cell r="A2673">
            <v>90438</v>
          </cell>
          <cell r="B2673" t="str">
            <v>FURO EM ALVENARIA PARA DIÂMETROS MAIORES QUE 75 MM. AF_05/2015</v>
          </cell>
          <cell r="C2673" t="str">
            <v>UN</v>
          </cell>
          <cell r="D2673">
            <v>30.95</v>
          </cell>
        </row>
        <row r="2674">
          <cell r="A2674">
            <v>90439</v>
          </cell>
          <cell r="B2674" t="str">
            <v>FURO EM CONCRETO PARA DIÂMETROS MENORES OU IGUAIS A 40 MM. AF_05/2015</v>
          </cell>
          <cell r="C2674" t="str">
            <v>UN</v>
          </cell>
          <cell r="D2674">
            <v>33.369999999999997</v>
          </cell>
        </row>
        <row r="2675">
          <cell r="A2675">
            <v>90440</v>
          </cell>
          <cell r="B2675" t="str">
            <v>FURO EM CONCRETO PARA DIÂMETROS MAIORES QUE 40 MM E MENORES OU IGUAIS A 75 MM. AF_05/2015</v>
          </cell>
          <cell r="C2675" t="str">
            <v>UN</v>
          </cell>
          <cell r="D2675">
            <v>53.44</v>
          </cell>
        </row>
        <row r="2676">
          <cell r="A2676">
            <v>90441</v>
          </cell>
          <cell r="B2676" t="str">
            <v>FURO EM CONCRETO PARA DIÂMETROS MAIORES QUE 75 MM. AF_05/2015</v>
          </cell>
          <cell r="C2676" t="str">
            <v>UN</v>
          </cell>
          <cell r="D2676">
            <v>68.260000000000005</v>
          </cell>
        </row>
        <row r="2677">
          <cell r="A2677">
            <v>90443</v>
          </cell>
          <cell r="B2677" t="str">
            <v>RASGO EM ALVENARIA PARA RAMAIS/ DISTRIBUIÇÃO COM DIAMETROS MENORES OU IGUAIS A 40 MM. AF_05/2015</v>
          </cell>
          <cell r="C2677" t="str">
            <v>M</v>
          </cell>
          <cell r="D2677">
            <v>8.08</v>
          </cell>
        </row>
        <row r="2678">
          <cell r="A2678">
            <v>90444</v>
          </cell>
          <cell r="B2678" t="str">
            <v>RASGO EM CONTRAPISO PARA RAMAIS/ DISTRIBUIÇÃO COM DIÂMETROS MENORES OU IGUAIS A 40 MM. AF_05/2015</v>
          </cell>
          <cell r="C2678" t="str">
            <v>M</v>
          </cell>
          <cell r="D2678">
            <v>14.32</v>
          </cell>
        </row>
        <row r="2679">
          <cell r="A2679">
            <v>90445</v>
          </cell>
          <cell r="B2679" t="str">
            <v>RASGO EM CONTRAPISO PARA RAMAIS/ DISTRIBUIÇÃO COM DIÂMETROS MAIORES QU E 40 MM E MENORES OU IGUAIS A 75 MM. AF_05/2015</v>
          </cell>
          <cell r="C2679" t="str">
            <v>M</v>
          </cell>
          <cell r="D2679">
            <v>15.29</v>
          </cell>
        </row>
        <row r="2680">
          <cell r="A2680">
            <v>90446</v>
          </cell>
          <cell r="B2680" t="str">
            <v>RASGO EM CONTRAPISO PARA RAMAIS/ DISTRIBUIÇÃO COM DIÂMETROS MAIORES QU E 75 MM. AF_05/2015</v>
          </cell>
          <cell r="C2680" t="str">
            <v>M</v>
          </cell>
          <cell r="D2680">
            <v>16.61</v>
          </cell>
        </row>
        <row r="2681">
          <cell r="A2681">
            <v>90447</v>
          </cell>
          <cell r="B2681" t="str">
            <v>RASGO EM ALVENARIA PARA ELETRODUTOS COM DIAMETROS MENORES OU IGUAIS A 40 MM. AF_05/2015</v>
          </cell>
          <cell r="C2681" t="str">
            <v>M</v>
          </cell>
          <cell r="D2681">
            <v>3.87</v>
          </cell>
        </row>
        <row r="2682">
          <cell r="A2682">
            <v>90453</v>
          </cell>
          <cell r="B2682" t="str">
            <v>PASSANTE TIPO TUBO DE DIÂMETRO MENOR OU IGUAL A 40 MM, FIXADO EM LAJE. AF_05/2015</v>
          </cell>
          <cell r="C2682" t="str">
            <v>UN</v>
          </cell>
          <cell r="D2682">
            <v>1.73</v>
          </cell>
        </row>
        <row r="2683">
          <cell r="A2683">
            <v>90454</v>
          </cell>
          <cell r="B2683" t="str">
            <v>PASSANTE TIPO TUBO DE DIÂMETRO MAIORES QUE 40 MM E MENORES OU IGUAIS A 75 MM, FIXADO EM LAJE. AF_05/2015</v>
          </cell>
          <cell r="C2683" t="str">
            <v>UN</v>
          </cell>
          <cell r="D2683">
            <v>3.04</v>
          </cell>
        </row>
        <row r="2684">
          <cell r="A2684">
            <v>90455</v>
          </cell>
          <cell r="B2684" t="str">
            <v>PASSANTE TIPO TUBO DE DIÂMETRO MAIOR QUE 75 MM, FIXADO EM LAJE. AF_05/ 2015</v>
          </cell>
          <cell r="C2684" t="str">
            <v>UN</v>
          </cell>
          <cell r="D2684">
            <v>4.03</v>
          </cell>
        </row>
        <row r="2685">
          <cell r="A2685">
            <v>90456</v>
          </cell>
          <cell r="B2685" t="str">
            <v>QUEBRA EM ALVENARIA PARA INSTALAÇÃO DE CAIXA DE TOMADA (4X4 OU 4X2). A F_05/2015</v>
          </cell>
          <cell r="C2685" t="str">
            <v>UN</v>
          </cell>
          <cell r="D2685">
            <v>2.59</v>
          </cell>
        </row>
        <row r="2686">
          <cell r="A2686">
            <v>90457</v>
          </cell>
          <cell r="B2686" t="str">
            <v>QUEBRA EM ALVENARIA PARA INSTALAÇÃO DE QUADRO DISTRIBUIÇÃO PEQUENO (19 X25 CM). AF_05/2015</v>
          </cell>
          <cell r="C2686" t="str">
            <v>UN</v>
          </cell>
          <cell r="D2686">
            <v>5.91</v>
          </cell>
        </row>
        <row r="2687">
          <cell r="A2687">
            <v>90458</v>
          </cell>
          <cell r="B2687" t="str">
            <v>QUEBRA EM ALVENARIA PARA INSTALAÇÃO DE QUADRO DISTRIBUIÇÃO GRANDE (76X 40 CM). AF_05/2015</v>
          </cell>
          <cell r="C2687" t="str">
            <v>UN</v>
          </cell>
          <cell r="D2687">
            <v>16.78</v>
          </cell>
        </row>
        <row r="2688">
          <cell r="A2688">
            <v>90459</v>
          </cell>
          <cell r="B2688" t="str">
            <v>QUEBRA EM ALVENARIA PARA INSTALAÇÃO DE ABRIGO PARA MANGUEIRAS (90X60 C M). AF_05/2015</v>
          </cell>
          <cell r="C2688" t="str">
            <v>UN</v>
          </cell>
          <cell r="D2688">
            <v>23.66</v>
          </cell>
        </row>
        <row r="2689">
          <cell r="A2689">
            <v>90466</v>
          </cell>
          <cell r="B2689" t="str">
            <v>CHUMBAMENTO LINEAR EM ALVENARIA PARA RAMAIS/DISTRIBUIÇÃO COM DIÂMETROS MENORES OU IGUAIS A 40 MM. AF_05/2015</v>
          </cell>
          <cell r="C2689" t="str">
            <v>M</v>
          </cell>
          <cell r="D2689">
            <v>8.1199999999999992</v>
          </cell>
        </row>
        <row r="2690">
          <cell r="A2690">
            <v>90467</v>
          </cell>
          <cell r="B2690" t="str">
            <v>CHUMBAMENTO LINEAR EM ALVENARIA PARA RAMAIS/DISTRIBUIÇÃO COM DIÂMETROS MAIORES QUE 40 MM E MENORES OU IGUAIS A 75 MM. AF_05/2015</v>
          </cell>
          <cell r="C2690" t="str">
            <v>M</v>
          </cell>
          <cell r="D2690">
            <v>12.85</v>
          </cell>
        </row>
        <row r="2691">
          <cell r="A2691">
            <v>90468</v>
          </cell>
          <cell r="B2691" t="str">
            <v>CHUMBAMENTO LINEAR EM CONTRAPISO PARA RAMAIS/DISTRIBUIÇÃO COM DIÂMETRO S MENORES OU IGUAIS A 40 MM. AF_05/2015</v>
          </cell>
          <cell r="C2691" t="str">
            <v>M</v>
          </cell>
          <cell r="D2691">
            <v>3.6</v>
          </cell>
        </row>
        <row r="2692">
          <cell r="A2692">
            <v>90469</v>
          </cell>
          <cell r="B2692" t="str">
            <v>CHUMBAMENTO LINEAR EM CONTRAPISO PARA RAMAIS/DISTRIBUIÇÃO COM DIÂMETRO S MAIORES QUE 40 MM E MENORES OU IGUAIS A 75 MM. AF_05/2015</v>
          </cell>
          <cell r="C2692" t="str">
            <v>M</v>
          </cell>
          <cell r="D2692">
            <v>5.77</v>
          </cell>
        </row>
        <row r="2693">
          <cell r="A2693">
            <v>90470</v>
          </cell>
          <cell r="B2693" t="str">
            <v>CHUMBAMENTO LINEAR EM CONTRAPISO PARA RAMAIS/DISTRIBUIÇÃO COM DIÂMETRO S MAIORES QUE 75 MM. AF_05/2015</v>
          </cell>
          <cell r="C2693" t="str">
            <v>M</v>
          </cell>
          <cell r="D2693">
            <v>7.95</v>
          </cell>
        </row>
        <row r="2694">
          <cell r="A2694">
            <v>90582</v>
          </cell>
          <cell r="B2694" t="str">
            <v>VIBRADOR DE IMERSÃO, DIÂMETRO DE PONTEIRA 45MM, MOTOR ELÉTRICO TRIFÁSI CO POTÊNCIA DE 2 CV - DEPRECIAÇÃO. AF_06/2015</v>
          </cell>
          <cell r="C2694" t="str">
            <v>H</v>
          </cell>
          <cell r="D2694">
            <v>1.56</v>
          </cell>
        </row>
        <row r="2695">
          <cell r="A2695">
            <v>90583</v>
          </cell>
          <cell r="B2695" t="str">
            <v>VIBRADOR DE IMERSÃO, DIÂMETRO DE PONTEIRA 45MM, MOTOR ELÉTRICO TRIFÁSI CO POTÊNCIA DE 2 CV - JUROS. AF_06/2015</v>
          </cell>
          <cell r="C2695" t="str">
            <v>H</v>
          </cell>
          <cell r="D2695">
            <v>0.05</v>
          </cell>
        </row>
        <row r="2696">
          <cell r="A2696">
            <v>90584</v>
          </cell>
          <cell r="B2696" t="str">
            <v>VIBRADOR DE IMERSÃO, DIÂMETRO DE PONTEIRA 45MM, MOTOR ELÉTRICO TRIFÁSI CO POTÊNCIA DE 2 CV - MANUTENÇÃO. AF_06/2015</v>
          </cell>
          <cell r="C2696" t="str">
            <v>H</v>
          </cell>
          <cell r="D2696">
            <v>0.14000000000000001</v>
          </cell>
        </row>
        <row r="2697">
          <cell r="A2697">
            <v>90585</v>
          </cell>
          <cell r="B2697" t="str">
            <v>VIBRADOR DE IMERSÃO, DIÂMETRO DE PONTEIRA 45MM, MOTOR ELÉTRICO TRIFÁSI CO POTÊNCIA DE 2 CV - MATERIAIS NA OPERAÇÃO. AF_06/2015</v>
          </cell>
          <cell r="C2697" t="str">
            <v>H</v>
          </cell>
          <cell r="D2697">
            <v>0.46</v>
          </cell>
        </row>
        <row r="2698">
          <cell r="A2698">
            <v>90586</v>
          </cell>
          <cell r="B2698" t="str">
            <v>VIBRADOR DE IMERSÃO, DIÂMETRO DE PONTEIRA 45MM, MOTOR ELÉTRICO TRIFÁSI CO POTÊNCIA DE 2 CV - CHP DIURNO. AF_06/2015</v>
          </cell>
          <cell r="C2698" t="str">
            <v>CHP</v>
          </cell>
          <cell r="D2698">
            <v>2.23</v>
          </cell>
        </row>
        <row r="2699">
          <cell r="A2699">
            <v>90587</v>
          </cell>
          <cell r="B2699" t="str">
            <v>VIBRADOR DE IMERSÃO, DIÂMETRO DE PONTEIRA 45MM, MOTOR ELÉTRICO TRIFÁSI CO POTÊNCIA DE 2 CV - CHI DIURNO. AF_06/2015</v>
          </cell>
          <cell r="C2699" t="str">
            <v>CHI</v>
          </cell>
          <cell r="D2699">
            <v>1.62</v>
          </cell>
        </row>
        <row r="2700">
          <cell r="A2700">
            <v>90621</v>
          </cell>
          <cell r="B2700" t="str">
            <v>PERFURATRIZ MANUAL, TORQUE MÁXIMO 83 N.M, POTÊNCIA 5 CV, COM DIÂMETRO MÁXIMO 4" - DEPRECIAÇÃO. AF_06/2015</v>
          </cell>
          <cell r="C2700" t="str">
            <v>H</v>
          </cell>
          <cell r="D2700">
            <v>2.2599999999999998</v>
          </cell>
        </row>
        <row r="2701">
          <cell r="A2701">
            <v>90622</v>
          </cell>
          <cell r="B2701" t="str">
            <v>PERFURATRIZ MANUAL, TORQUE MÁXIMO 83 N.M, POTÊNCIA 5 CV, COM DIÂMETRO MÁXIMO 4" - JUROS. AF_06/2015</v>
          </cell>
          <cell r="C2701" t="str">
            <v>H</v>
          </cell>
          <cell r="D2701">
            <v>0.5</v>
          </cell>
        </row>
        <row r="2702">
          <cell r="A2702">
            <v>90623</v>
          </cell>
          <cell r="B2702" t="str">
            <v>PERFURATRIZ MANUAL, TORQUE MÁXIMO 83 N.M, POTÊNCIA 5 CV, COM DIÂMETRO MÁXIMO 4" - MANUTENÇÃO. AF_06/2015</v>
          </cell>
          <cell r="C2702" t="str">
            <v>H</v>
          </cell>
          <cell r="D2702">
            <v>2.38</v>
          </cell>
        </row>
        <row r="2703">
          <cell r="A2703">
            <v>90624</v>
          </cell>
          <cell r="B2703" t="str">
            <v>PERFURATRIZ MANUAL, TORQUE MÁXIMO 83 N.M, POTÊNCIA 5 CV, COM DIÂMETRO MÁXIMO 4" - MATERIAIS NA OPERAÇÃO. AF_06/2015</v>
          </cell>
          <cell r="C2703" t="str">
            <v>H</v>
          </cell>
          <cell r="D2703">
            <v>1.1599999999999999</v>
          </cell>
        </row>
        <row r="2704">
          <cell r="A2704">
            <v>90625</v>
          </cell>
          <cell r="B2704" t="str">
            <v>PERFURATRIZ MANUAL, TORQUE MÁXIMO 83 N.M, POTÊNCIA 5 CV, COM DIÂMETRO MÁXIMO 4" - CHP DIURNO. AF_06/2015</v>
          </cell>
          <cell r="C2704" t="str">
            <v>CHP</v>
          </cell>
          <cell r="D2704">
            <v>6.32</v>
          </cell>
        </row>
        <row r="2705">
          <cell r="A2705">
            <v>90626</v>
          </cell>
          <cell r="B2705" t="str">
            <v>PERFURATRIZ MANUAL, TORQUE MÁXIMO 83 N.M, POTÊNCIA 5 CV, COM DIÂMETRO MÁXIMO 4" - CHI DIURNO. AF_06/2015</v>
          </cell>
          <cell r="C2705" t="str">
            <v>CHI</v>
          </cell>
          <cell r="D2705">
            <v>2.77</v>
          </cell>
        </row>
        <row r="2706">
          <cell r="A2706">
            <v>90627</v>
          </cell>
          <cell r="B2706" t="str">
            <v>PERFURATRIZ SOBRE ESTEIRA, TORQUE MÁXIMO 600 KGF, PESO MÉDIO 1000 KG, POTÊNCIA 20 HP, DIÂMETRO MÁXIMO 10" - DEPRECIAÇÃO. AF_06/2015</v>
          </cell>
          <cell r="C2706" t="str">
            <v>H</v>
          </cell>
          <cell r="D2706">
            <v>31.24</v>
          </cell>
        </row>
        <row r="2707">
          <cell r="A2707">
            <v>90628</v>
          </cell>
          <cell r="B2707" t="str">
            <v>PERFURATRIZ SOBRE ESTEIRA, TORQUE MÁXIMO 600 KGF, PESO MÉDIO 1000 KG, POTÊNCIA 20 HP, DIÂMETRO MÁXIMO 10" - JUROS. AF_06/2015</v>
          </cell>
          <cell r="C2707" t="str">
            <v>H</v>
          </cell>
          <cell r="D2707">
            <v>6.9</v>
          </cell>
        </row>
        <row r="2708">
          <cell r="A2708">
            <v>90629</v>
          </cell>
          <cell r="B2708" t="str">
            <v>PERFURATRIZ SOBRE ESTEIRA, TORQUE MÁXIMO 600 KGF, PESO MÉDIO 1000 KG, POTÊNCIA 20 HP, DIÂMETRO MÁXIMO 10" - MANUTENÇÃO. AF_06/2015</v>
          </cell>
          <cell r="C2708" t="str">
            <v>H</v>
          </cell>
          <cell r="D2708">
            <v>32.880000000000003</v>
          </cell>
        </row>
        <row r="2709">
          <cell r="A2709">
            <v>90630</v>
          </cell>
          <cell r="B2709" t="str">
            <v>PERFURATRIZ SOBRE ESTEIRA, TORQUE MÁXIMO 600 KGF, PESO MÉDIO 1000 KG, POTÊNCIA 20 HP, DIÂMETRO MÁXIMO 10" - MATERIAIS NA OPERAÇÃO. AF_06/201 5</v>
          </cell>
          <cell r="C2709" t="str">
            <v>H</v>
          </cell>
          <cell r="D2709">
            <v>4.7300000000000004</v>
          </cell>
        </row>
        <row r="2710">
          <cell r="A2710">
            <v>90631</v>
          </cell>
          <cell r="B2710" t="str">
            <v>PERFURATRIZ SOBRE ESTEIRA, TORQUE MÁXIMO 600 KGF, PESO MÉDIO 1000 KG, POTÊNCIA 20 HP, DIÂMETRO MÁXIMO 10" - CHP DIURNO. AF_06/2015</v>
          </cell>
          <cell r="C2710" t="str">
            <v>CHP</v>
          </cell>
          <cell r="D2710">
            <v>89.07</v>
          </cell>
        </row>
        <row r="2711">
          <cell r="A2711">
            <v>90632</v>
          </cell>
          <cell r="B2711" t="str">
            <v>PERFURATRIZ SOBRE ESTEIRA, TORQUE MÁXIMO 600 KGF, PESO MÉDIO 1000 KG, POTÊNCIA 20 HP, DIÂMETRO MÁXIMO 10" - CHI DIURNO. AF_06/2015</v>
          </cell>
          <cell r="C2711" t="str">
            <v>CHI</v>
          </cell>
          <cell r="D2711">
            <v>51.45</v>
          </cell>
        </row>
        <row r="2712">
          <cell r="A2712">
            <v>90633</v>
          </cell>
          <cell r="B2712" t="str">
            <v>MISTURADOR DUPLO HORIZONTAL DE ALTA TURBULÊNCIA, CAPACIDADE / VOLUME 2 X 500 LITROS, MOTORES ELÉTRICOS MÍNIMO 5 CV CADA, PARA NATA CIMENTO, ARGAMASSA E OUTROS - DEPRECIAÇÃO. AF_06/2015</v>
          </cell>
          <cell r="C2712" t="str">
            <v>H</v>
          </cell>
          <cell r="D2712">
            <v>2.83</v>
          </cell>
        </row>
        <row r="2713">
          <cell r="A2713">
            <v>90634</v>
          </cell>
          <cell r="B2713" t="str">
            <v>MISTURADOR DUPLO HORIZONTAL DE ALTA TURBULÊNCIA, CAPACIDADE / VOLUME 2 X 500 LITROS, MOTORES ELÉTRICOS MÍNIMO 5 CV CADA, PARA NATA CIMENTO, ARGAMASSA E OUTROS - JUROS. AF_06/2015</v>
          </cell>
          <cell r="C2713" t="str">
            <v>H</v>
          </cell>
          <cell r="D2713">
            <v>0.66</v>
          </cell>
        </row>
        <row r="2714">
          <cell r="A2714">
            <v>90635</v>
          </cell>
          <cell r="B2714" t="str">
            <v>MISTURADOR DUPLO HORIZONTAL DE ALTA TURBULÊNCIA, CAPACIDADE / VOLUME 2 X 500 LITROS, MOTORES ELÉTRICOS MÍNIMO 5 CV CADA, PARA NATA CIMENTO, ARGAMASSA E OUTROS - MANUTENÇÃO. AF_06/2015</v>
          </cell>
          <cell r="C2714" t="str">
            <v>H</v>
          </cell>
          <cell r="D2714">
            <v>2.36</v>
          </cell>
        </row>
        <row r="2715">
          <cell r="A2715">
            <v>90636</v>
          </cell>
          <cell r="B2715" t="str">
            <v>MISTURADOR DUPLO HORIZONTAL DE ALTA TURBULÊNCIA, CAPACIDADE / VOLUME 2 X 500 LITROS, MOTORES ELÉTRICOS MÍNIMO 5 CV CADA, PARA NATA CIMENTO, ARGAMASSA E OUTROS - MATERIAIS NA OPERAÇÃO. AF_06/2015</v>
          </cell>
          <cell r="C2715" t="str">
            <v>H</v>
          </cell>
          <cell r="D2715">
            <v>2.33</v>
          </cell>
        </row>
        <row r="2716">
          <cell r="A2716">
            <v>90637</v>
          </cell>
          <cell r="B2716" t="str">
            <v>MISTURADOR DUPLO HORIZONTAL DE ALTA TURBULÊNCIA, CAPACIDADE / VOLUME 2 X 500 LITROS, MOTORES ELÉTRICOS MÍNIMO 5 CV CADA, PARA NATA CIMENTO, ARGAMASSA E OUTROS - CHP DIURNO. AF_06/2015</v>
          </cell>
          <cell r="C2716" t="str">
            <v>CHP</v>
          </cell>
          <cell r="D2716">
            <v>8.1999999999999993</v>
          </cell>
        </row>
        <row r="2717">
          <cell r="A2717">
            <v>90638</v>
          </cell>
          <cell r="B2717" t="str">
            <v>MISTURADOR DUPLO HORIZONTAL DE ALTA TURBULÊNCIA, CAPACIDADE / VOLUME 2 X 500 LITROS, MOTORES ELÉTRICOS MÍNIMO 5 CV CADA, PARA NATA CIMENTO, ARGAMASSA E OUTROS - CHI DIURNO. AF_06/2015</v>
          </cell>
          <cell r="C2717" t="str">
            <v>CHI</v>
          </cell>
          <cell r="D2717">
            <v>3.5</v>
          </cell>
        </row>
        <row r="2718">
          <cell r="A2718">
            <v>90639</v>
          </cell>
          <cell r="B2718" t="str">
            <v>BOMBA TRIPLEX, PARA INJEÇÃO DE NATA DE CIMENTO, VAZÃO MÁXIMA DE 100 LI TROS/MINUTO, PRESSÃO MÁXIMA DE 70 BAR - DEPRECIAÇÃO. AF_06/2015</v>
          </cell>
          <cell r="C2718" t="str">
            <v>H</v>
          </cell>
          <cell r="D2718">
            <v>4.6900000000000004</v>
          </cell>
        </row>
        <row r="2719">
          <cell r="A2719">
            <v>90640</v>
          </cell>
          <cell r="B2719" t="str">
            <v>BOMBA TRIPLEX, PARA INJEÇÃO DE NATA DE CIMENTO, VAZÃO MÁXIMA DE 100 LI TROS/MINUTO, PRESSÃO MÁXIMA DE 70 BAR - JUROS. AF_06/2015</v>
          </cell>
          <cell r="C2719" t="str">
            <v>H</v>
          </cell>
          <cell r="D2719">
            <v>1.33</v>
          </cell>
        </row>
        <row r="2720">
          <cell r="A2720">
            <v>90641</v>
          </cell>
          <cell r="B2720" t="str">
            <v>BOMBA TRIPLEX, PARA INJEÇÃO DE NATA DE CIMENTO, VAZÃO MÁXIMA DE 100 LI TROS/MINUTO, PRESSÃO MÁXIMA DE 70 BAR - MANUTENÇÃO. AF_06/2015</v>
          </cell>
          <cell r="C2720" t="str">
            <v>H</v>
          </cell>
          <cell r="D2720">
            <v>3.08</v>
          </cell>
        </row>
        <row r="2721">
          <cell r="A2721">
            <v>90642</v>
          </cell>
          <cell r="B2721" t="str">
            <v>BOMBA TRIPLEX, PARA INJEÇÃO DE NATA DE CIMENTO, VAZÃO MÁXIMA DE 100 LI TROS/MINUTO, PRESSÃO MÁXIMA DE 70 BAR - MATERIAIS NA OPERAÇÃO. AF_06/2 015</v>
          </cell>
          <cell r="C2721" t="str">
            <v>H</v>
          </cell>
          <cell r="D2721">
            <v>5.37</v>
          </cell>
        </row>
        <row r="2722">
          <cell r="A2722">
            <v>90643</v>
          </cell>
          <cell r="B2722" t="str">
            <v>BOMBA TRIPLEX, PARA INJEÇÃO DE NATA DE CIMENTO, VAZÃO MÁXIMA DE 100 LI TROS/MINUTO, PRESSÃO MÁXIMA DE 70 BAR - CHP DIURNO. AF_06/2015</v>
          </cell>
          <cell r="C2722" t="str">
            <v>CHP</v>
          </cell>
          <cell r="D2722">
            <v>14.49</v>
          </cell>
        </row>
        <row r="2723">
          <cell r="A2723">
            <v>90644</v>
          </cell>
          <cell r="B2723" t="str">
            <v>BOMBA TRIPLEX, PARA INJEÇÃO DE NATA DE CIMENTO, VAZÃO MÁXIMA DE 100 LI TROS/MINUTO, PRESSÃO MÁXIMA DE 70 BAR - CHI DIURNO. AF_06/2015</v>
          </cell>
          <cell r="C2723" t="str">
            <v>CHI</v>
          </cell>
          <cell r="D2723">
            <v>6.02</v>
          </cell>
        </row>
        <row r="2724">
          <cell r="A2724">
            <v>90646</v>
          </cell>
          <cell r="B2724" t="str">
            <v>BOMBA CENTRÍFUGA MONOESTÁGIO COM MOTOR ELÉTRICO MONOFÁSICO, POTÊNCIA 1 5 HP, DIÂMETRO DO ROTOR 173 MM, HM/Q = 30 MCA / 90 M3/H A 45 MCA / 55 M3/H - DEPRECIAÇÃO. AF_06/2015</v>
          </cell>
          <cell r="C2724" t="str">
            <v>H</v>
          </cell>
          <cell r="D2724">
            <v>0.49</v>
          </cell>
        </row>
        <row r="2725">
          <cell r="A2725">
            <v>90647</v>
          </cell>
          <cell r="B2725" t="str">
            <v>BOMBA CENTRÍFUGA MONOESTÁGIO COM MOTOR ELÉTRICO MONOFÁSICO, POTÊNCIA 1 5 HP, DIÂMETRO DO ROTOR 173 MM, HM/Q = 30 MCA / 90 M3/H A 45 MCA / 55 M3/H - JUROS. AF_06/2015</v>
          </cell>
          <cell r="C2725" t="str">
            <v>H</v>
          </cell>
          <cell r="D2725">
            <v>0.14000000000000001</v>
          </cell>
        </row>
        <row r="2726">
          <cell r="A2726">
            <v>90648</v>
          </cell>
          <cell r="B2726" t="str">
            <v>BOMBA CENTRÍFUGA MONOESTÁGIO COM MOTOR ELÉTRICO MONOFÁSICO, POTÊNCIA 1 5 HP, DIÂMETRO DO ROTOR 173 MM, HM/Q = 30 MCA / 90 M3/H A 45 MCA / 55 M3/H - MANUTENÇÃO. AF_06/2015</v>
          </cell>
          <cell r="C2726" t="str">
            <v>H</v>
          </cell>
          <cell r="D2726">
            <v>0.32</v>
          </cell>
        </row>
        <row r="2727">
          <cell r="A2727">
            <v>90649</v>
          </cell>
          <cell r="B2727" t="str">
            <v>BOMBA CENTRÍFUGA MONOESTÁGIO COM MOTOR ELÉTRICO MONOFÁSICO, POTÊNCIA 1 5 HP, DIÂMETRO DO ROTOR 173 MM, HM/Q = 30 MCA / 90 M3/H A 45 MCA / 55 M3/H - MATERIAIS NA OPERAÇÃO. AF_06/2015</v>
          </cell>
          <cell r="C2727" t="str">
            <v>H</v>
          </cell>
          <cell r="D2727">
            <v>4.37</v>
          </cell>
        </row>
        <row r="2728">
          <cell r="A2728">
            <v>90650</v>
          </cell>
          <cell r="B2728" t="str">
            <v>BOMBA CENTRÍFUGA MONOESTÁGIO COM MOTOR ELÉTRICO MONOFÁSICO, POTÊNCIA 1 5 HP, DIÂMETRO DO ROTOR 173 MM, HM/Q = 30 MCA / 90 M3/H A 45 MCA / 55 M3/H - CHP DIURNO. AF_06/2015</v>
          </cell>
          <cell r="C2728" t="str">
            <v>CHP</v>
          </cell>
          <cell r="D2728">
            <v>5.33</v>
          </cell>
        </row>
        <row r="2729">
          <cell r="A2729">
            <v>90651</v>
          </cell>
          <cell r="B2729" t="str">
            <v>BOMBA CENTRÍFUGA MONOESTÁGIO COM MOTOR ELÉTRICO MONOFÁSICO, POTÊNCIA 1 5 HP, DIÂMETRO DO ROTOR 173 MM, HM/Q = 30 MCA / 90 M3/H A 45 MCA / 55 M3/H - CHI DIURNO. AF_06/2015</v>
          </cell>
          <cell r="C2729" t="str">
            <v>CHI</v>
          </cell>
          <cell r="D2729">
            <v>0.63</v>
          </cell>
        </row>
        <row r="2730">
          <cell r="A2730">
            <v>90652</v>
          </cell>
          <cell r="B2730" t="str">
            <v>BOMBA DE PROJEÇÃO DE CONCRETO SECO, POTÊNCIA 10 CV, VAZÃO 3 M3/H - DEP RECIAÇÃO. AF_06/2015</v>
          </cell>
          <cell r="C2730" t="str">
            <v>H</v>
          </cell>
          <cell r="D2730">
            <v>3.05</v>
          </cell>
        </row>
        <row r="2731">
          <cell r="A2731">
            <v>90653</v>
          </cell>
          <cell r="B2731" t="str">
            <v>BOMBA DE PROJEÇÃO DE CONCRETO SECO, POTÊNCIA 10 CV, VAZÃO 3 M3/H - JUR OS. AF_06/2015</v>
          </cell>
          <cell r="C2731" t="str">
            <v>H</v>
          </cell>
          <cell r="D2731">
            <v>0.86</v>
          </cell>
        </row>
        <row r="2732">
          <cell r="A2732">
            <v>90654</v>
          </cell>
          <cell r="B2732" t="str">
            <v>BOMBA DE PROJEÇÃO DE CONCRETO SECO, POTÊNCIA 10 CV, VAZÃO 3 M3/H - MAN UTENÇÃO. AF_06/2015</v>
          </cell>
          <cell r="C2732" t="str">
            <v>H</v>
          </cell>
          <cell r="D2732">
            <v>2.0099999999999998</v>
          </cell>
        </row>
        <row r="2733">
          <cell r="A2733">
            <v>90655</v>
          </cell>
          <cell r="B2733" t="str">
            <v>BOMBA DE PROJEÇÃO DE CONCRETO SECO, POTÊNCIA 10 CV, VAZÃO 3 M3/H - MAT ERIAIS NA OPERAÇÃO. AF_06/2015</v>
          </cell>
          <cell r="C2733" t="str">
            <v>H</v>
          </cell>
          <cell r="D2733">
            <v>2.87</v>
          </cell>
        </row>
        <row r="2734">
          <cell r="A2734">
            <v>90656</v>
          </cell>
          <cell r="B2734" t="str">
            <v>BOMBA DE PROJEÇÃO DE CONCRETO SECO, POTÊNCIA 10 CV, VAZÃO 3 M3/H - CHP DIURNO. AF_06/2015</v>
          </cell>
          <cell r="C2734" t="str">
            <v>CHP</v>
          </cell>
          <cell r="D2734">
            <v>8.81</v>
          </cell>
        </row>
        <row r="2735">
          <cell r="A2735">
            <v>90657</v>
          </cell>
          <cell r="B2735" t="str">
            <v>BOMBA DE PROJEÇÃO DE CONCRETO SECO, POTÊNCIA 10 CV, VAZÃO 3 M3/H - CHI DIURNO. AF_06/2015</v>
          </cell>
          <cell r="C2735" t="str">
            <v>CHI</v>
          </cell>
          <cell r="D2735">
            <v>3.92</v>
          </cell>
        </row>
        <row r="2736">
          <cell r="A2736">
            <v>90658</v>
          </cell>
          <cell r="B2736" t="str">
            <v>BOMBA DE PROJEÇÃO DE CONCRETO SECO, POTÊNCIA 10 CV, VAZÃO 6 M3/H - DEP RECIAÇÃO. AF_06/2015</v>
          </cell>
          <cell r="C2736" t="str">
            <v>H</v>
          </cell>
          <cell r="D2736">
            <v>3.27</v>
          </cell>
        </row>
        <row r="2737">
          <cell r="A2737">
            <v>90659</v>
          </cell>
          <cell r="B2737" t="str">
            <v>BOMBA DE PROJEÇÃO DE CONCRETO SECO, POTÊNCIA 10 CV, VAZÃO 6 M3/H - JUR OS. AF_06/2015</v>
          </cell>
          <cell r="C2737" t="str">
            <v>H</v>
          </cell>
          <cell r="D2737">
            <v>0.93</v>
          </cell>
        </row>
        <row r="2738">
          <cell r="A2738">
            <v>90660</v>
          </cell>
          <cell r="B2738" t="str">
            <v>BOMBA DE PROJEÇÃO DE CONCRETO SECO, POTÊNCIA 10 CV, VAZÃO 6 M3/H - MAN UTENÇÃO. AF_06/2015</v>
          </cell>
          <cell r="C2738" t="str">
            <v>H</v>
          </cell>
          <cell r="D2738">
            <v>2.15</v>
          </cell>
        </row>
        <row r="2739">
          <cell r="A2739">
            <v>90661</v>
          </cell>
          <cell r="B2739" t="str">
            <v>BOMBA DE PROJEÇÃO DE CONCRETO SECO, POTÊNCIA 10 CV, VAZÃO 6 M3/H - MAT ERIAIS NA OPERAÇÃO. AF_06/2015</v>
          </cell>
          <cell r="C2739" t="str">
            <v>H</v>
          </cell>
          <cell r="D2739">
            <v>2.87</v>
          </cell>
        </row>
        <row r="2740">
          <cell r="A2740">
            <v>90662</v>
          </cell>
          <cell r="B2740" t="str">
            <v>BOMBA DE PROJEÇÃO DE CONCRETO SECO, POTÊNCIA 10 CV, VAZÃO 6 M3/H - CHP DIURNO. AF_06/2015</v>
          </cell>
          <cell r="C2740" t="str">
            <v>CHP</v>
          </cell>
          <cell r="D2740">
            <v>9.23</v>
          </cell>
        </row>
        <row r="2741">
          <cell r="A2741">
            <v>90663</v>
          </cell>
          <cell r="B2741" t="str">
            <v>BOMBA DE PROJEÇÃO DE CONCRETO SECO, POTÊNCIA 10 CV, VAZÃO 6 M3/H - CHI DIURNO. AF_06/2015</v>
          </cell>
          <cell r="C2741" t="str">
            <v>CHI</v>
          </cell>
          <cell r="D2741">
            <v>4.2</v>
          </cell>
        </row>
        <row r="2742">
          <cell r="A2742">
            <v>90664</v>
          </cell>
          <cell r="B2742" t="str">
            <v>PROJETOR PNEUMÁTICO DE ARGAMASSA PARA CHAPISCO E REBOCO COM RECIPIENTE ACOPLADO, TIPO CANEQUINHA, COM COMPRESSOR DE AR REBOCÁVEL VAZÃO 89 PC M E MOTOR DIESEL DE 20 CV - DEPRECIAÇÃO. AF_06/2015</v>
          </cell>
          <cell r="C2742" t="str">
            <v>H</v>
          </cell>
          <cell r="D2742">
            <v>3.21</v>
          </cell>
        </row>
        <row r="2743">
          <cell r="A2743">
            <v>90665</v>
          </cell>
          <cell r="B2743" t="str">
            <v>PROJETOR PNEUMÁTICO DE ARGAMASSA PARA CHAPISCO E REBOCO COM RECIPIENTE ACOPLADO, TIPO CANEQUINHA, COM COMPRESSOR DE AR REBOCÁVEL VAZÃO 89 PC M E MOTOR DIESEL DE 20 CV - JUROS. AF_06/2015</v>
          </cell>
          <cell r="C2743" t="str">
            <v>H</v>
          </cell>
          <cell r="D2743">
            <v>0.75</v>
          </cell>
        </row>
        <row r="2744">
          <cell r="A2744">
            <v>90666</v>
          </cell>
          <cell r="B2744" t="str">
            <v>PROJETOR PNEUMÁTICO DE ARGAMASSA PARA CHAPISCO E REBOCO COM RECIPIENTE ACOPLADO, TIPO CANEQUINHA, COM COMPRESSOR DE AR REBOCÁVEL VAZÃO 89 PC M E MOTOR DIESEL DE 20 CV - MANUTENÇÃO. AF_06/2015</v>
          </cell>
          <cell r="C2744" t="str">
            <v>H</v>
          </cell>
          <cell r="D2744">
            <v>2.67</v>
          </cell>
        </row>
        <row r="2745">
          <cell r="A2745">
            <v>90667</v>
          </cell>
          <cell r="B2745" t="str">
            <v>PROJETOR PNEUMÁTICO DE ARGAMASSA PARA CHAPISCO E REBOCO COM RECIPIENTE ACOPLADO, TIPO CANEQUINHA, COM COMPRESSOR DE AR REBOCÁVEL VAZÃO 89 PC M E MOTOR DIESEL DE 20 CV - MATERIAIS NA OPERAÇÃO. AF_06/2015</v>
          </cell>
          <cell r="C2745" t="str">
            <v>H</v>
          </cell>
          <cell r="D2745">
            <v>41.53</v>
          </cell>
        </row>
        <row r="2746">
          <cell r="A2746">
            <v>90668</v>
          </cell>
          <cell r="B2746" t="str">
            <v>PROJETOR PNEUMÁTICO DE ARGAMASSA PARA CHAPISCO E REBOCO COM RECIPIENTE ACOPLADO, TIPO CANEQUINHA, COM COMPRESSOR DE AR REBOCÁVEL VAZÃO 89 PC M E MOTOR DIESEL DE 20 CV - CHP DIURNO. AF_06/2015</v>
          </cell>
          <cell r="C2746" t="str">
            <v>CHP</v>
          </cell>
          <cell r="D2746">
            <v>48.17</v>
          </cell>
        </row>
        <row r="2747">
          <cell r="A2747">
            <v>90669</v>
          </cell>
          <cell r="B2747" t="str">
            <v>PROJETOR PNEUMÁTICO DE ARGAMASSA PARA CHAPISCO E REBOCO COM RECIPIENTE ACOPLADO, TIPO CANEQUINHA, COM COMPRESSOR DE AR REBOCÁVEL VAZÃO 89 PC M E MOTOR DIESEL DE 20 CV - CHI DIURNO. AF_06/2015</v>
          </cell>
          <cell r="C2747" t="str">
            <v>CHI</v>
          </cell>
          <cell r="D2747">
            <v>3.96</v>
          </cell>
        </row>
        <row r="2748">
          <cell r="A2748">
            <v>90670</v>
          </cell>
          <cell r="B2748" t="str">
            <v>PERFURATRIZ COM TORRE METÁLICA PARA EXECUÇÃO DE ESTACA HÉLICE CONTÍNUA , PROFUNDIDADE MÁXIMA DE 30 M, DIÂMETRO MÁXIMO DE 800 MM, POTÊNCIA INS TALADA DE 268 HP, MESA ROTATIVA COM TORQUE MÁXIMO DE 170 KNM - DEPRECI AÇÃO. AF_06/2015</v>
          </cell>
          <cell r="C2748" t="str">
            <v>H</v>
          </cell>
          <cell r="D2748">
            <v>143.37</v>
          </cell>
        </row>
        <row r="2749">
          <cell r="A2749">
            <v>90671</v>
          </cell>
          <cell r="B2749" t="str">
            <v>PERFURATRIZ COM TORRE METÁLICA PARA EXECUÇÃO DE ESTACA HÉLICE CONTÍNUA , PROFUNDIDADE MÁXIMA DE 30 M, DIÂMETRO MÁXIMO DE 800 MM, POTÊNCIA INS TALADA DE 268 HP, MESA ROTATIVA COM TORQUE MÁXIMO DE 170 KNM - JUROS. AF_06/2015</v>
          </cell>
          <cell r="C2749" t="str">
            <v>H</v>
          </cell>
          <cell r="D2749">
            <v>31.68</v>
          </cell>
        </row>
        <row r="2750">
          <cell r="A2750">
            <v>90672</v>
          </cell>
          <cell r="B2750" t="str">
            <v>PERFURATRIZ COM TORRE METÁLICA PARA EXECUÇÃO DE ESTACA HÉLICE CONTÍNUA , PROFUNDIDADE MÁXIMA DE 30 M, DIÂMETRO MÁXIMO DE 800 MM, POTÊNCIA INS TALADA DE 268 HP, MESA ROTATIVA COM TORQUE MÁXIMO DE 170 KNM - MANUTEN ÇÃO. AF_06/2015</v>
          </cell>
          <cell r="C2750" t="str">
            <v>H</v>
          </cell>
          <cell r="D2750">
            <v>150.9</v>
          </cell>
        </row>
        <row r="2751">
          <cell r="A2751">
            <v>90673</v>
          </cell>
          <cell r="B2751" t="str">
            <v>PERFURATRIZ COM TORRE METÁLICA PARA EXECUÇÃO DE ESTACA HÉLICE CONTÍNUA , PROFUNDIDADE MÁXIMA DE 30 M, DIÂMETRO MÁXIMO DE 800 MM, POTÊNCIA INS TALADA DE 268 HP, MESA ROTATIVA COM TORQUE MÁXIMO DE 170 KNM - MATERIA IS NA OPERAÇÃO. AF_06/2015</v>
          </cell>
          <cell r="C2751" t="str">
            <v>H</v>
          </cell>
          <cell r="D2751">
            <v>132.76</v>
          </cell>
        </row>
        <row r="2752">
          <cell r="A2752">
            <v>90674</v>
          </cell>
          <cell r="B2752" t="str">
            <v>PERFURATRIZ COM TORRE METÁLICA PARA EXECUÇÃO DE ESTACA HÉLICE CONTÍNUA , PROFUNDIDADE MÁXIMA DE 30 M, DIÂMETRO MÁXIMO DE 800 MM, POTÊNCIA INS TALADA DE 268 HP, MESA ROTATIVA COM TORQUE MÁXIMO DE 170 KNM - CHP DIU RNO. AF_06/2015</v>
          </cell>
          <cell r="C2752" t="str">
            <v>CHP</v>
          </cell>
          <cell r="D2752">
            <v>472.03</v>
          </cell>
        </row>
        <row r="2753">
          <cell r="A2753">
            <v>90675</v>
          </cell>
          <cell r="B2753" t="str">
            <v>PERFURATRIZ COM TORRE METÁLICA PARA EXECUÇÃO DE ESTACA HÉLICE CONTÍNUA , PROFUNDIDADE MÁXIMA DE 30 M, DIÂMETRO MÁXIMO DE 800 MM, POTÊNCIA INS TALADA DE 268 HP, MESA ROTATIVA COM TORQUE MÁXIMO DE 170 KNM - CHI DIU RNO. AF_06/2015</v>
          </cell>
          <cell r="C2753" t="str">
            <v>CHI</v>
          </cell>
          <cell r="D2753">
            <v>188.36</v>
          </cell>
        </row>
        <row r="2754">
          <cell r="A2754">
            <v>90676</v>
          </cell>
          <cell r="B2754" t="str">
            <v>PERFURATRIZ HIDRÁULICA SOBRE CAMINHÃO COM TRADO CURTO ACOPLADO, PROFUN DIDADE MÁXIMA DE 20 M, DIÂMETRO MÁXIMO DE 1500 MM, POTÊNCIA INSTALADA DE 137 HP, MESA ROTATIVA COM TORQUE MÁXIMO DE 30 KNM - DEPRECIAÇÃO. AF _06/2015</v>
          </cell>
          <cell r="C2754" t="str">
            <v>H</v>
          </cell>
          <cell r="D2754">
            <v>70.31</v>
          </cell>
        </row>
        <row r="2755">
          <cell r="A2755">
            <v>90677</v>
          </cell>
          <cell r="B2755" t="str">
            <v>PERFURATRIZ HIDRÁULICA SOBRE CAMINHÃO COM TRADO CURTO ACOPLADO, PROFUN DIDADE MÁXIMA DE 20 M, DIÂMETRO MÁXIMO DE 1500 MM, POTÊNCIA INSTALADA DE 137 HP, MESA ROTATIVA COM TORQUE MÁXIMO DE 30 KNM - JUROS. AF_06/20 15</v>
          </cell>
          <cell r="C2755" t="str">
            <v>H</v>
          </cell>
          <cell r="D2755">
            <v>15.53</v>
          </cell>
        </row>
        <row r="2756">
          <cell r="A2756">
            <v>90678</v>
          </cell>
          <cell r="B2756" t="str">
            <v>PERFURATRIZ HIDRÁULICA SOBRE CAMINHÃO COM TRADO CURTO ACOPLADO, PROFUN DIDADE MÁXIMA DE 20 M, DIÂMETRO MÁXIMO DE 1500 MM, POTÊNCIA INSTALADA DE 137 HP, MESA ROTATIVA COM TORQUE MÁXIMO DE 30 KNM - MANUTENÇÃO. AF_ 06/2015</v>
          </cell>
          <cell r="C2756" t="str">
            <v>H</v>
          </cell>
          <cell r="D2756">
            <v>74</v>
          </cell>
        </row>
        <row r="2757">
          <cell r="A2757">
            <v>90679</v>
          </cell>
          <cell r="B2757" t="str">
            <v>PERFURATRIZ HIDRÁULICA SOBRE CAMINHÃO COM TRADO CURTO ACOPLADO, PROFUN DIDADE MÁXIMA DE 20 M, DIÂMETRO MÁXIMO DE 1500 MM, POTÊNCIA INSTALADA DE 137 HP, MESA ROTATIVA COM TORQUE MÁXIMO DE 30 KNM - MATERIAIS NA OP ERAÇÃO. AF_06/2015</v>
          </cell>
          <cell r="C2757" t="str">
            <v>H</v>
          </cell>
          <cell r="D2757">
            <v>67.86</v>
          </cell>
        </row>
        <row r="2758">
          <cell r="A2758">
            <v>90680</v>
          </cell>
          <cell r="B2758" t="str">
            <v>PERFURATRIZ HIDRÁULICA SOBRE CAMINHÃO COM TRADO CURTO ACOPLADO, PROFUN DIDADE MÁXIMA DE 20 M, DIÂMETRO MÁXIMO DE 1500 MM, POTÊNCIA INSTALADA DE 137 HP, MESA ROTATIVA COM TORQUE MÁXIMO DE 30 KNM - CHP DIURNO. AF_ 06/2015</v>
          </cell>
          <cell r="C2758" t="str">
            <v>CHP</v>
          </cell>
          <cell r="D2758">
            <v>244.23</v>
          </cell>
        </row>
        <row r="2759">
          <cell r="A2759">
            <v>90681</v>
          </cell>
          <cell r="B2759" t="str">
            <v>PERFURATRIZ HIDRÁULICA SOBRE CAMINHÃO COM TRADO CURTO ACOPLADO, PROFUN DIDADE MÁXIMA DE 20 M, DIÂMETRO MÁXIMO DE 1500 MM, POTÊNCIA INSTALADA DE 137 HP, MESA ROTATIVA COM TORQUE MÁXIMO DE 30 KNM - CHI DIURNO. AF_ 06/2015</v>
          </cell>
          <cell r="C2759" t="str">
            <v>CHI</v>
          </cell>
          <cell r="D2759">
            <v>102.36</v>
          </cell>
        </row>
        <row r="2760">
          <cell r="A2760">
            <v>90682</v>
          </cell>
          <cell r="B2760" t="str">
            <v>MANIPULADOR TELESCÓPICO, POTÊNCIA DE 85 HP, CAPACIDADE DE CARGA DE 3.5 00 KG, ALTURA MÁXIMA DE ELEVAÇÃO DE 12,3 M - DEPRECIAÇÃO. AF_06/2015</v>
          </cell>
          <cell r="C2760" t="str">
            <v>H</v>
          </cell>
          <cell r="D2760">
            <v>24.22</v>
          </cell>
        </row>
        <row r="2761">
          <cell r="A2761">
            <v>90683</v>
          </cell>
          <cell r="B2761" t="str">
            <v>MANIPULADOR TELESCÓPICO, POTÊNCIA DE 85 HP, CAPACIDADE DE CARGA DE 3.5 00 KG, ALTURA MÁXIMA DE ELEVAÇÃO DE 12,3 M - JUROS. AF_06/2015</v>
          </cell>
          <cell r="C2761" t="str">
            <v>H</v>
          </cell>
          <cell r="D2761">
            <v>5.45</v>
          </cell>
        </row>
        <row r="2762">
          <cell r="A2762">
            <v>90684</v>
          </cell>
          <cell r="B2762" t="str">
            <v>MANIPULADOR TELESCÓPICO, POTÊNCIA DE 85 HP, CAPACIDADE DE CARGA DE 3.5 00 KG, ALTURA MÁXIMA DE ELEVAÇÃO DE 12,3 M - MANUTENÇÃO. AF_06/2015</v>
          </cell>
          <cell r="C2762" t="str">
            <v>H</v>
          </cell>
          <cell r="D2762">
            <v>26.49</v>
          </cell>
        </row>
        <row r="2763">
          <cell r="A2763">
            <v>90685</v>
          </cell>
          <cell r="B2763" t="str">
            <v>MANIPULADOR TELESCÓPICO, POTÊNCIA DE 85 HP, CAPACIDADE DE CARGA DE 3.5 00 KG, ALTURA MÁXIMA DE ELEVAÇÃO DE 12,3 M - MATERIAIS NA OPERAÇÃO. AF _06/2015</v>
          </cell>
          <cell r="C2763" t="str">
            <v>H</v>
          </cell>
          <cell r="D2763">
            <v>42.09</v>
          </cell>
        </row>
        <row r="2764">
          <cell r="A2764">
            <v>90686</v>
          </cell>
          <cell r="B2764" t="str">
            <v>MANIPULADOR TELESCÓPICO, POTÊNCIA DE 85 HP, CAPACIDADE DE CARGA DE 3.5 00 KG, ALTURA MÁXIMA DE ELEVAÇÃO DE 12,3 M - CHP DIURNO. AF_06/2015</v>
          </cell>
          <cell r="C2764" t="str">
            <v>CHP</v>
          </cell>
          <cell r="D2764">
            <v>112.7</v>
          </cell>
        </row>
        <row r="2765">
          <cell r="A2765">
            <v>90687</v>
          </cell>
          <cell r="B2765" t="str">
            <v>MANIPULADOR TELESCÓPICO, POTÊNCIA DE 85 HP, CAPACIDADE DE CARGA DE 3.5 00 KG, ALTURA MÁXIMA DE ELEVAÇÃO DE 12,3 M - CHI DIURNO. AF_06/2015</v>
          </cell>
          <cell r="C2765" t="str">
            <v>CHI</v>
          </cell>
          <cell r="D2765">
            <v>44.1</v>
          </cell>
        </row>
        <row r="2766">
          <cell r="A2766">
            <v>90688</v>
          </cell>
          <cell r="B2766" t="str">
            <v>MINICARREGADEIRA SOBRE RODAS, POTÊNCIA LÍQUIDA DE 47 HP, CAPACIDADE NO MINAL DE OPERAÇÃO DE 646 KG - DEPRECIAÇÃO. AF_06/2015</v>
          </cell>
          <cell r="C2766" t="str">
            <v>H</v>
          </cell>
          <cell r="D2766">
            <v>8.64</v>
          </cell>
        </row>
        <row r="2767">
          <cell r="A2767">
            <v>90689</v>
          </cell>
          <cell r="B2767" t="str">
            <v>MINICARREGADEIRA SOBRE RODAS, POTÊNCIA LÍQUIDA DE 47 HP, CAPACIDADE NO MINAL DE OPERAÇÃO DE 646 KG - JUROS. AF_06/2015</v>
          </cell>
          <cell r="C2767" t="str">
            <v>H</v>
          </cell>
          <cell r="D2767">
            <v>1.94</v>
          </cell>
        </row>
        <row r="2768">
          <cell r="A2768">
            <v>90690</v>
          </cell>
          <cell r="B2768" t="str">
            <v>MINICARREGADEIRA SOBRE RODAS, POTÊNCIA LÍQUIDA DE 47 HP, CAPACIDADE NO MINAL DE OPERAÇÃO DE 646 KG - MANUTENÇÃO. AF_06/2015</v>
          </cell>
          <cell r="C2768" t="str">
            <v>H</v>
          </cell>
          <cell r="D2768">
            <v>9.4499999999999993</v>
          </cell>
        </row>
        <row r="2769">
          <cell r="A2769">
            <v>90691</v>
          </cell>
          <cell r="B2769" t="str">
            <v>MINICARREGADEIRA SOBRE RODAS, POTÊNCIA LÍQUIDA DE 47 HP, CAPACIDADE NO MINAL DE OPERAÇÃO DE 646 KG - MATERIAIS NA OPERAÇÃO. AF_06/2015</v>
          </cell>
          <cell r="C2769" t="str">
            <v>H</v>
          </cell>
          <cell r="D2769">
            <v>23.27</v>
          </cell>
        </row>
        <row r="2770">
          <cell r="A2770">
            <v>90692</v>
          </cell>
          <cell r="B2770" t="str">
            <v>MINICARREGADEIRA SOBRE RODAS, POTÊNCIA LÍQUIDA DE 47 HP, CAPACIDADE NO MINAL DE OPERAÇÃO DE 646 KG - CHP DIURNO. AF_06/2015</v>
          </cell>
          <cell r="C2770" t="str">
            <v>CHP</v>
          </cell>
          <cell r="D2770">
            <v>57.74</v>
          </cell>
        </row>
        <row r="2771">
          <cell r="A2771">
            <v>90693</v>
          </cell>
          <cell r="B2771" t="str">
            <v>MINICARREGADEIRA SOBRE RODAS, POTÊNCIA LÍQUIDA DE 47 HP, CAPACIDADE NO MINAL DE OPERAÇÃO DE 646 KG - CHI DIURNO. AF_06/2015</v>
          </cell>
          <cell r="C2771" t="str">
            <v>CHI</v>
          </cell>
          <cell r="D2771">
            <v>25.01</v>
          </cell>
        </row>
        <row r="2772">
          <cell r="A2772">
            <v>90694</v>
          </cell>
          <cell r="B2772" t="str">
            <v>TUBO DE PVC PARA REDE COLETORA DE ESGOTO DE PAREDE MACIÇA, DN 100 MM, JUNTA ELÁSTICA, INSTALADO EM LOCAL COM NÍVEL BAIXO DE INTERFERÊNCIAS - FORNECIMENTO E ASSENTAMENTO. AF_06/2015</v>
          </cell>
          <cell r="C2772" t="str">
            <v>M</v>
          </cell>
          <cell r="D2772">
            <v>16.13</v>
          </cell>
        </row>
        <row r="2773">
          <cell r="A2773">
            <v>90695</v>
          </cell>
          <cell r="B2773" t="str">
            <v>TUBO DE PVC PARA REDE COLETORA DE ESGOTO DE PAREDE MACIÇA, DN 150 MM, JUNTA ELÁSTICA, INSTALADO EM LOCAL COM NÍVEL BAIXO DE INTERFERÊNCIAS - FORNECIMENTO E ASSENTAMENTO. AF_06/2015</v>
          </cell>
          <cell r="C2773" t="str">
            <v>M</v>
          </cell>
          <cell r="D2773">
            <v>32.28</v>
          </cell>
        </row>
        <row r="2774">
          <cell r="A2774">
            <v>90696</v>
          </cell>
          <cell r="B2774" t="str">
            <v>TUBO DE PVC PARA REDE COLETORA DE ESGOTO DE PAREDE MACIÇA, DN 200 MM, JUNTA ELÁSTICA, INSTALADO EM LOCAL COM NÍVEL BAIXO DE INTERFERÊNCIAS - FORNECIMENTO E ASSENTAMENTO. AF_06/2015</v>
          </cell>
          <cell r="C2774" t="str">
            <v>M</v>
          </cell>
          <cell r="D2774">
            <v>48.56</v>
          </cell>
        </row>
        <row r="2775">
          <cell r="A2775">
            <v>90697</v>
          </cell>
          <cell r="B2775" t="str">
            <v>TUBO DE PVC PARA REDE COLETORA DE ESGOTO DE PAREDE MACIÇA, DN 250 MM, JUNTA ELÁSTICA, INSTALADO EM LOCAL COM NÍVEL BAIXO DE INTERFERÊNCIAS - FORNECIMENTO E ASSENTAMENTO. AF_06/2015</v>
          </cell>
          <cell r="C2775" t="str">
            <v>M</v>
          </cell>
          <cell r="D2775">
            <v>81.540000000000006</v>
          </cell>
        </row>
        <row r="2776">
          <cell r="A2776">
            <v>90698</v>
          </cell>
          <cell r="B2776" t="str">
            <v>TUBO DE PVC PARA REDE COLETORA DE ESGOTO DE PAREDE MACIÇA, DN 300 MM, JUNTA ELÁSTICA, INSTALADO EM LOCAL COM NÍVEL BAIXO DE INTERFERÊNCIAS - FORNECIMENTO E ASSENTAMENTO. AF_06/2015</v>
          </cell>
          <cell r="C2776" t="str">
            <v>M</v>
          </cell>
          <cell r="D2776">
            <v>125.73</v>
          </cell>
        </row>
        <row r="2777">
          <cell r="A2777">
            <v>90699</v>
          </cell>
          <cell r="B2777" t="str">
            <v>TUBO DE PVC PARA REDE COLETORA DE ESGOTO DE PAREDE MACIÇA, DN 350 MM, JUNTA ELÁSTICA, INSTALADO EM LOCAL COM NÍVEL BAIXO DE INTERFERÊNCIAS - FORNECIMENTO E ASSENTAMENTO. AF_06/2015</v>
          </cell>
          <cell r="C2777" t="str">
            <v>M</v>
          </cell>
          <cell r="D2777">
            <v>161.75</v>
          </cell>
        </row>
        <row r="2778">
          <cell r="A2778">
            <v>90700</v>
          </cell>
          <cell r="B2778" t="str">
            <v>TUBO DE PVC PARA REDE COLETORA DE ESGOTO DE PAREDE MACIÇA, DN 400 MM, JUNTA ELÁSTICA, INSTALADO EM LOCAL COM NÍVEL BAIXO DE INTERFERÊNCIAS - FORNECIMENTO E ASSENTAMENTO. AF_06/2015</v>
          </cell>
          <cell r="C2778" t="str">
            <v>M</v>
          </cell>
          <cell r="D2778">
            <v>210.76</v>
          </cell>
        </row>
        <row r="2779">
          <cell r="A2779">
            <v>90701</v>
          </cell>
          <cell r="B2779" t="str">
            <v>TUBO DE PVC CORRUGADO DE DUPLA PAREDE PARA REDE COLETORA DE ESGOTO, DN 150 MM, JUNTA ELÁSTICA, INSTALADO EM LOCAL COM NÍVEL BAIXO DE INTERFE RÊNCIAS - FORNECIMENTO E ASSENTAMENTO. AF_06/2015</v>
          </cell>
          <cell r="C2779" t="str">
            <v>M</v>
          </cell>
          <cell r="D2779">
            <v>33.950000000000003</v>
          </cell>
        </row>
        <row r="2780">
          <cell r="A2780">
            <v>90702</v>
          </cell>
          <cell r="B2780" t="str">
            <v>TUBO DE PVC CORRUGADO DE DUPLA PAREDE PARA REDE COLETORA DE ESGOTO, DN 200 MM, JUNTA ELÁSTICA, INSTALADO EM LOCAL COM NÍVEL BAIXO DE INTERFE RÊNCIAS - FORNECIMENTO E ASSENTAMENTO. AF_06/2015</v>
          </cell>
          <cell r="C2780" t="str">
            <v>M</v>
          </cell>
          <cell r="D2780">
            <v>50.91</v>
          </cell>
        </row>
        <row r="2781">
          <cell r="A2781">
            <v>90703</v>
          </cell>
          <cell r="B2781" t="str">
            <v>TUBO DE PVC CORRUGADO DE DUPLA PAREDE PARA REDE COLETORA DE ESGOTO, DN 250 MM, JUNTA ELÁSTICA, INSTALADO EM LOCAL COM NÍVEL BAIXO DE INTERFE RÊNCIAS - FORNECIMENTO E ASSENTAMENTO. AF_06/2015</v>
          </cell>
          <cell r="C2781" t="str">
            <v>M</v>
          </cell>
          <cell r="D2781">
            <v>83.5</v>
          </cell>
        </row>
        <row r="2782">
          <cell r="A2782">
            <v>90704</v>
          </cell>
          <cell r="B2782" t="str">
            <v>TUBO DE PVC CORRUGADO DE DUPLA PAREDE PARA REDE COLETORA DE ESGOTO, DN 300 MM, JUNTA ELÁSTICA, INSTALADO EM LOCAL COM NÍVEL BAIXO DE INTERFE RÊNCIAS - FORNECIMENTO E ASSENTAMENTO. AF_06/2015</v>
          </cell>
          <cell r="C2782" t="str">
            <v>M</v>
          </cell>
          <cell r="D2782">
            <v>130.09</v>
          </cell>
        </row>
        <row r="2783">
          <cell r="A2783">
            <v>90705</v>
          </cell>
          <cell r="B2783" t="str">
            <v>TUBO DE PVC CORRUGADO DE DUPLA PAREDE PARA REDE COLETORA DE ESGOTO, DN 350 MM, JUNTA ELÁSTICA, INSTALADO EM LOCAL COM NÍVEL BAIXO DE INTERFE RÊNCIAS - FORNECIMENTO E ASSENTAMENTO. AF_06/2015</v>
          </cell>
          <cell r="C2783" t="str">
            <v>M</v>
          </cell>
          <cell r="D2783">
            <v>190.32</v>
          </cell>
        </row>
        <row r="2784">
          <cell r="A2784">
            <v>90706</v>
          </cell>
          <cell r="B2784" t="str">
            <v>TUBO DE PVC CORRUGADO DE DUPLA PAREDE PARA REDE COLETORA DE ESGOTO, DN 400 MM, JUNTA ELÁSTICA, INSTALADO EM LOCAL COM NÍVEL BAIXO DE INTERFE RÊNCIAS - FORNECIMENTO E ASSENTAMENTO. AF_06/2015</v>
          </cell>
          <cell r="C2784" t="str">
            <v>M</v>
          </cell>
          <cell r="D2784">
            <v>232.12</v>
          </cell>
        </row>
        <row r="2785">
          <cell r="A2785">
            <v>90708</v>
          </cell>
          <cell r="B2785" t="str">
            <v>TUBO DE PEAD CORRUGADO DE DUPLA PAREDE PARA REDE COLETORA DE ESGOTO, D N 600 MM, JUNTA ELÁSTICA INTEGRADA, INSTALADO EM LOCAL COM NÍVEL BAIXO DE INTERFERÊNCIAS - FORNECIMENTO E ASSENTAMENTO. AF_06/2015</v>
          </cell>
          <cell r="C2785" t="str">
            <v>M</v>
          </cell>
          <cell r="D2785">
            <v>369.9</v>
          </cell>
        </row>
        <row r="2786">
          <cell r="A2786">
            <v>90709</v>
          </cell>
          <cell r="B2786" t="str">
            <v>TUBO DE PVC PARA REDE COLETORA DE ESGOTO DE PAREDE MACIÇA, DN 100 MM, JUNTA ELÁSTICA, INSTALADO EM LOCAL COM NÍVEL ALTO DE INTERFERÊNCIAS - FORNECIMENTO E ASSENTAMENTO. AF_06/2015</v>
          </cell>
          <cell r="C2786" t="str">
            <v>M</v>
          </cell>
          <cell r="D2786">
            <v>17.63</v>
          </cell>
        </row>
        <row r="2787">
          <cell r="A2787">
            <v>90710</v>
          </cell>
          <cell r="B2787" t="str">
            <v>TUBO DE PVC PARA REDE COLETORA DE ESGOTO DE PAREDE MACIÇA, DN 150 MM, JUNTA ELÁSTICA, INSTALADO EM LOCAL COM NÍVEL ALTO DE INTERFERÊNCIAS - FORNECIMENTO E ASSENTAMENTO. AF_06/2015</v>
          </cell>
          <cell r="C2787" t="str">
            <v>M</v>
          </cell>
          <cell r="D2787">
            <v>33.78</v>
          </cell>
        </row>
        <row r="2788">
          <cell r="A2788">
            <v>90711</v>
          </cell>
          <cell r="B2788" t="str">
            <v>TUBO DE PVC PARA REDE COLETORA DE ESGOTO DE PAREDE MACIÇA, DN 200 MM, JUNTA ELÁSTICA, INSTALADO EM LOCAL COM NÍVEL ALTO DE INTERFERÊNCIAS - FORNECIMENTO E ASSENTAMENTO. AF_06/2015</v>
          </cell>
          <cell r="C2788" t="str">
            <v>M</v>
          </cell>
          <cell r="D2788">
            <v>50.06</v>
          </cell>
        </row>
        <row r="2789">
          <cell r="A2789">
            <v>90712</v>
          </cell>
          <cell r="B2789" t="str">
            <v>TUBO DE PVC PARA REDE COLETORA DE ESGOTO DE PAREDE MACIÇA, DN 250 MM, JUNTA ELÁSTICA, INSTALADO EM LOCAL COM NÍVEL ALTO DE INTERFERÊNCIAS - FORNECIMENTO E ASSENTAMENTO. AF_06/2015</v>
          </cell>
          <cell r="C2789" t="str">
            <v>M</v>
          </cell>
          <cell r="D2789">
            <v>83.04</v>
          </cell>
        </row>
        <row r="2790">
          <cell r="A2790">
            <v>90713</v>
          </cell>
          <cell r="B2790" t="str">
            <v>TUBO DE PVC PARA REDE COLETORA DE ESGOTO DE PAREDE MACIÇA, DN 300 MM, JUNTA ELÁSTICA, INSTALADO EM LOCAL COM NÍVEL ALTO DE INTERFERÊNCIAS - FORNECIMENTO E ASSENTAMENTO. AF_06/2015</v>
          </cell>
          <cell r="C2790" t="str">
            <v>M</v>
          </cell>
          <cell r="D2790">
            <v>127.22</v>
          </cell>
        </row>
        <row r="2791">
          <cell r="A2791">
            <v>90714</v>
          </cell>
          <cell r="B2791" t="str">
            <v>TUBO DE PVC PARA REDE COLETORA DE ESGOTO DE PAREDE MACIÇA, DN 350 MM, JUNTA ELÁSTICA, INSTALADO EM LOCAL COM NÍVEL ALTO DE INTERFERÊNCIAS - FORNECIMENTO E ASSENTAMENTO. AF_06/2015</v>
          </cell>
          <cell r="C2791" t="str">
            <v>M</v>
          </cell>
          <cell r="D2791">
            <v>163.25</v>
          </cell>
        </row>
        <row r="2792">
          <cell r="A2792">
            <v>90715</v>
          </cell>
          <cell r="B2792" t="str">
            <v>TUBO DE PVC PARA REDE COLETORA DE ESGOTO DE PAREDE MACIÇA, DN 400 MM, JUNTA ELÁSTICA, INSTALADO EM LOCAL COM NÍVEL ALTO DE INTERFERÊNCIAS - FORNECIMENTO E ASSENTAMENTO. AF_06/2015</v>
          </cell>
          <cell r="C2792" t="str">
            <v>M</v>
          </cell>
          <cell r="D2792">
            <v>213.99</v>
          </cell>
        </row>
        <row r="2793">
          <cell r="A2793">
            <v>90716</v>
          </cell>
          <cell r="B2793" t="str">
            <v>TUBO DE PVC CORRUGADO DE DUPLA PAREDE PARA REDE COLETORA DE ESGOTO, DN 150 MM, JUNTA ELÁSTICA, INSTALADO EM LOCAL COM NÍVEL ALTO DE INTERFER ÊNCIAS - FORNECIMENTO E ASSENTAMENTO. AF_06/2015</v>
          </cell>
          <cell r="C2793" t="str">
            <v>M</v>
          </cell>
          <cell r="D2793">
            <v>35.450000000000003</v>
          </cell>
        </row>
        <row r="2794">
          <cell r="A2794">
            <v>90717</v>
          </cell>
          <cell r="B2794" t="str">
            <v>TUBO DE PVC CORRUGADO DE DUPLA PAREDE PARA REDE COLETORA DE ESGOTO, DN 200 MM, JUNTA ELÁSTICA, INSTALADO EM LOCAL COM NÍVEL ALTO DE INTERFER ÊNCIAS - FORNECIMENTO E ASSENTAMENTO. AF_06/2015</v>
          </cell>
          <cell r="C2794" t="str">
            <v>M</v>
          </cell>
          <cell r="D2794">
            <v>52.41</v>
          </cell>
        </row>
        <row r="2795">
          <cell r="A2795">
            <v>90718</v>
          </cell>
          <cell r="B2795" t="str">
            <v>TUBO DE PVC CORRUGADO DE DUPLA PAREDE PARA REDE COLETORA DE ESGOTO, DN 250 MM, JUNTA ELÁSTICA, INSTALADO EM LOCAL COM NÍVEL ALTO DE INTERFER ÊNCIAS - FORNECIMENTO E ASSENTAMENTO. AF_06/2015</v>
          </cell>
          <cell r="C2795" t="str">
            <v>M</v>
          </cell>
          <cell r="D2795">
            <v>84.99</v>
          </cell>
        </row>
        <row r="2796">
          <cell r="A2796">
            <v>90719</v>
          </cell>
          <cell r="B2796" t="str">
            <v>TUBO DE PVC CORRUGADO DE DUPLA PAREDE PARA REDE COLETORA DE ESGOTO, DN 300 MM, JUNTA ELÁSTICA, INSTALADO EM LOCAL COM NÍVEL ALTO DE INTERFER ÊNCIAS - FORNECIMENTO E ASSENTAMENTO. AF_06/2015</v>
          </cell>
          <cell r="C2796" t="str">
            <v>M</v>
          </cell>
          <cell r="D2796">
            <v>131.59</v>
          </cell>
        </row>
        <row r="2797">
          <cell r="A2797">
            <v>90720</v>
          </cell>
          <cell r="B2797" t="str">
            <v>TUBO DE PVC CORRUGADO DE DUPLA PAREDE PARA REDE COLETORA DE ESGOTO, DN 350 MM, JUNTA ELÁSTICA, INSTALADO EM LOCAL COM NÍVEL ALTO DE INTERFER ÊNCIAS - FORNECIMENTO E ASSENTAMENTO. AF_06/2015</v>
          </cell>
          <cell r="C2797" t="str">
            <v>M</v>
          </cell>
          <cell r="D2797">
            <v>191.81</v>
          </cell>
        </row>
        <row r="2798">
          <cell r="A2798">
            <v>90721</v>
          </cell>
          <cell r="B2798" t="str">
            <v>TUBO DE PVC CORRUGADO DE DUPLA PAREDE PARA REDE COLETORA DE ESGOTO, DN 400 MM, EM JUNTA ELÁSTICA, INSTALADO EM LOCAL COM NÍVEL ALTO DE INTER FERÊNCIAS - FORNECIMENTO E ASSENTAMENTO. AF_06/2015</v>
          </cell>
          <cell r="C2798" t="str">
            <v>M</v>
          </cell>
          <cell r="D2798">
            <v>235.35</v>
          </cell>
        </row>
        <row r="2799">
          <cell r="A2799">
            <v>90723</v>
          </cell>
          <cell r="B2799" t="str">
            <v>TUBO DE PEAD CORRUGADO DE DUPLA PAREDE PARA REDE COLETORA DE ESGOTO, D N 600 MM, JUNTA ELÁSTICA INTEGRADA, INSTALADO EM LOCAL COM NÍVEL ALTO DE INTERFERÊNCIAS - FORNECIMENTO E ASSENTAMENTO. AF_06/2015</v>
          </cell>
          <cell r="C2799" t="str">
            <v>M</v>
          </cell>
          <cell r="D2799">
            <v>372.02</v>
          </cell>
        </row>
        <row r="2800">
          <cell r="A2800">
            <v>90724</v>
          </cell>
          <cell r="B2800" t="str">
            <v>JUNTA ARGAMASSADA ENTRE TUBO DN 100 MM E O POÇO DE VISITA/ CAIXA DE CO NCRETO OU ALVENARIA EM REDES DE ESGOTO. AF_06/2015</v>
          </cell>
          <cell r="C2800" t="str">
            <v>UN</v>
          </cell>
          <cell r="D2800">
            <v>17.52</v>
          </cell>
        </row>
        <row r="2801">
          <cell r="A2801">
            <v>90725</v>
          </cell>
          <cell r="B2801" t="str">
            <v>JUNTA ARGAMASSADA ENTRE TUBO DN 150 MM E O POÇO DE VISITA/ CAIXA DE CO NCRETO OU ALVENARIA EM REDES DE ESGOTO. AF_06/2015</v>
          </cell>
          <cell r="C2801" t="str">
            <v>UN</v>
          </cell>
          <cell r="D2801">
            <v>21.64</v>
          </cell>
        </row>
        <row r="2802">
          <cell r="A2802">
            <v>90726</v>
          </cell>
          <cell r="B2802" t="str">
            <v>JUNTA ARGAMASSADA ENTRE TUBO DN 200 MM E O POÇO/ CAIXA DE CONCRETO OU ALVENARIA EM REDES DE ESGOTO. AF_06/2015</v>
          </cell>
          <cell r="C2802" t="str">
            <v>UN</v>
          </cell>
          <cell r="D2802">
            <v>25.76</v>
          </cell>
        </row>
        <row r="2803">
          <cell r="A2803">
            <v>90727</v>
          </cell>
          <cell r="B2803" t="str">
            <v>JUNTA ARGAMASSADA ENTRE TUBO DN 250 MM E O POÇO DE VISITA/ CAIXA DE CO NCRETO OU ALVENARIA EM REDES DE ESGOTO. AF_06/2015</v>
          </cell>
          <cell r="C2803" t="str">
            <v>UN</v>
          </cell>
          <cell r="D2803">
            <v>29.88</v>
          </cell>
        </row>
        <row r="2804">
          <cell r="A2804">
            <v>90728</v>
          </cell>
          <cell r="B2804" t="str">
            <v>JUNTA ARGAMASSADA ENTRE TUBO DN 300 MM E O POÇO DE VISITA/ CAIXA DE CO NCRETO OU ALVENARIA EM REDES DE ESGOTO. AF_06/2015</v>
          </cell>
          <cell r="C2804" t="str">
            <v>UN</v>
          </cell>
          <cell r="D2804">
            <v>34</v>
          </cell>
        </row>
        <row r="2805">
          <cell r="A2805">
            <v>90729</v>
          </cell>
          <cell r="B2805" t="str">
            <v>JUNTA ARGAMASSADA ENTRE TUBO DN 350 MM E O POÇO DE VISITA/ CAIXA DE CO NCRETO OU ALVENARIA EM REDES DE ESGOTO. AF_06/2015</v>
          </cell>
          <cell r="C2805" t="str">
            <v>UN</v>
          </cell>
          <cell r="D2805">
            <v>38.119999999999997</v>
          </cell>
        </row>
        <row r="2806">
          <cell r="A2806">
            <v>90730</v>
          </cell>
          <cell r="B2806" t="str">
            <v>JUNTA ARGAMASSADA ENTRE TUBO DN 400 MM E O POÇO DE VISITA/ CAIXA DE CO NCRETO OU ALVENARIA EM REDES DE ESGOTO. AF_06/2015</v>
          </cell>
          <cell r="C2806" t="str">
            <v>UN</v>
          </cell>
          <cell r="D2806">
            <v>42.29</v>
          </cell>
        </row>
        <row r="2807">
          <cell r="A2807">
            <v>90731</v>
          </cell>
          <cell r="B2807" t="str">
            <v>JUNTA ARGAMASSADA ENTRE TUBO DN 450 MM E O POÇO DE VISITA/ CAIXA DE CO NCRETO OU ALVENARIA EM REDES DE ESGOTO. AF_06/2015</v>
          </cell>
          <cell r="C2807" t="str">
            <v>UN</v>
          </cell>
          <cell r="D2807">
            <v>46.41</v>
          </cell>
        </row>
        <row r="2808">
          <cell r="A2808">
            <v>90732</v>
          </cell>
          <cell r="B2808" t="str">
            <v>JUNTA ARGAMASSADA ENTRE TUBO DN 600 MM E O POÇO DE VISITA/ CAIXA DE CO NCRETO OU ALVENARIA EM REDES DE ESGOTO. AF_06/2015</v>
          </cell>
          <cell r="C2808" t="str">
            <v>UN</v>
          </cell>
          <cell r="D2808">
            <v>58.77</v>
          </cell>
        </row>
        <row r="2809">
          <cell r="A2809">
            <v>90733</v>
          </cell>
          <cell r="B2809" t="str">
            <v>ASSENTAMENTO DE TUBO DE PVC PARA REDE COLETORA DE ESGOTO DE PAREDE MAC IÇA, DN 100 MM, JUNTA ELÁSTICA, INSTALADO EM LOCAL COM NÍVEL BAIXO DE INTERFERÊNCIAS (NÃO INCLUI FORNECIMENTO). AF_06/2015</v>
          </cell>
          <cell r="C2809" t="str">
            <v>M</v>
          </cell>
          <cell r="D2809">
            <v>1.89</v>
          </cell>
        </row>
        <row r="2810">
          <cell r="A2810">
            <v>90734</v>
          </cell>
          <cell r="B2810" t="str">
            <v>ASSENTAMENTO DE TUBO DE PVC PARA REDE COLETORA DE ESGOTO DE PAREDE MAC IÇA, DN 150 MM, JUNTA ELÁSTICA, INSTALADO EM LOCAL COM NÍVEL BAIXO DE INTERFERÊNCIAS (NÃO INCLUI FORNECIMENTO). AF_06/2015</v>
          </cell>
          <cell r="C2810" t="str">
            <v>M</v>
          </cell>
          <cell r="D2810">
            <v>2.2999999999999998</v>
          </cell>
        </row>
        <row r="2811">
          <cell r="A2811">
            <v>90735</v>
          </cell>
          <cell r="B2811" t="str">
            <v>ASSENTAMENTO DE TUBO DE PVC PARA REDE COLETORA DE ESGOTO DE PAREDE MAC IÇA, DN 200 MM, JUNTA ELÁSTICA, INSTALADO EM LOCAL COM NÍVEL BAIXO DE INTERFERÊNCIAS (NÃO INCLUI FORNECIMENTO). AF_06/2015</v>
          </cell>
          <cell r="C2811" t="str">
            <v>M</v>
          </cell>
          <cell r="D2811">
            <v>2.74</v>
          </cell>
        </row>
        <row r="2812">
          <cell r="A2812">
            <v>90736</v>
          </cell>
          <cell r="B2812" t="str">
            <v>ASSENTAMENTO DE TUBO DE PVC PARA REDE COLETORA DE ESGOTO DE PAREDE MAC IÇA, DN 250 MM, JUNTA ELÁSTICA, INSTALADO EM LOCAL COM NÍVEL BAIXO DE INTERFERÊNCIAS (NÃO INCLUI FORNECIMENTO). AF_06/2015</v>
          </cell>
          <cell r="C2812" t="str">
            <v>M</v>
          </cell>
          <cell r="D2812">
            <v>3.16</v>
          </cell>
        </row>
        <row r="2813">
          <cell r="A2813">
            <v>90737</v>
          </cell>
          <cell r="B2813" t="str">
            <v>ASSENTAMENTO DE TUBO DE PVC PARA REDE COLETORA DE ESGOTO DE PAREDE MAC IÇA, DN 300 MM, JUNTA ELÁSTICA, INSTALADO EM LOCAL COM NÍVEL BAIXO DE INTERFERÊNCIAS (NÃO INCLUI FORNECIMENTO). AF_06/2015</v>
          </cell>
          <cell r="C2813" t="str">
            <v>M</v>
          </cell>
          <cell r="D2813">
            <v>3.58</v>
          </cell>
        </row>
        <row r="2814">
          <cell r="A2814">
            <v>90738</v>
          </cell>
          <cell r="B2814" t="str">
            <v>ASSENTAMENTO DE TUBO DE PVC PARA REDE COLETORA DE ESGOTO DE PAREDE MAC IÇA, DN 350 MM, JUNTA ELÁSTICA, INSTALADO EM LOCAL COM NÍVEL BAIXO DE INTERFERÊNCIAS (NÃO INCLUI FORNECIMENTO). AF_06/2015</v>
          </cell>
          <cell r="C2814" t="str">
            <v>M</v>
          </cell>
          <cell r="D2814">
            <v>4</v>
          </cell>
        </row>
        <row r="2815">
          <cell r="A2815">
            <v>90739</v>
          </cell>
          <cell r="B2815" t="str">
            <v>ASSENTAMENTO DE TUBO DE PVC PARA REDE COLETORA DE ESGOTO DE PAREDE MAC IÇA, DN 400 MM, JUNTA ELÁSTICA, INSTALADO EM LOCAL COM NÍVEL BAIXO DE INTERFERÊNCIAS (NÃO INCLUI FORNECIMENTO). AF_06/2015</v>
          </cell>
          <cell r="C2815" t="str">
            <v>M</v>
          </cell>
          <cell r="D2815">
            <v>9.5399999999999991</v>
          </cell>
        </row>
        <row r="2816">
          <cell r="A2816">
            <v>90740</v>
          </cell>
          <cell r="B2816" t="str">
            <v>ASSENTAMENTO DE TUBO DE PVC CORRUGADO DE DUPLA PAREDE PARA REDE COLETO RA DE ESGOTO, DN 150 MM, JUNTA ELÁSTICA, INSTALADO EM LOCAL COM NÍVEL BAIXO DE INTERFERÊNCIAS (NÃO INCLUI FORNECIMENTO). AF_06/2015</v>
          </cell>
          <cell r="C2816" t="str">
            <v>M</v>
          </cell>
          <cell r="D2816">
            <v>4.22</v>
          </cell>
        </row>
        <row r="2817">
          <cell r="A2817">
            <v>90741</v>
          </cell>
          <cell r="B2817" t="str">
            <v>ASSENTAMENTO DE TUBO DE PVC CORRUGADO DE DUPLA PAREDE PARA REDE COLETO RA DE ESGOTO, DN 200 MM, JUNTA ELÁSTICA, INSTALADO EM LOCAL COM NÍVEL BAIXO DE INTERFERÊNCIAS (NÃO INCLUI FORNECIMENTO). AF_06/2015</v>
          </cell>
          <cell r="C2817" t="str">
            <v>M</v>
          </cell>
          <cell r="D2817">
            <v>4.6399999999999997</v>
          </cell>
        </row>
        <row r="2818">
          <cell r="A2818">
            <v>90742</v>
          </cell>
          <cell r="B2818" t="str">
            <v>ASSENTAMENTO DE TUBO DE PVC CORRUGADO DE DUPLA PAREDE PARA REDE COLETO RA DE ESGOTO, DN 250 MM, JUNTA ELÁSTICA, INSTALADO EM LOCAL COM NÍVEL BAIXO DE INTERFERÊNCIAS (NÃO INCLUI FORNECIMENTO). AF_06/2015</v>
          </cell>
          <cell r="C2818" t="str">
            <v>M</v>
          </cell>
          <cell r="D2818">
            <v>5.0599999999999996</v>
          </cell>
        </row>
        <row r="2819">
          <cell r="A2819">
            <v>90743</v>
          </cell>
          <cell r="B2819" t="str">
            <v>ASSENTAMENTO DE TUBO DE PVC CORRUGADO DE DUPLA PAREDE PARA REDE COLETO RA DE ESGOTO, DN 300 MM, JUNTA ELÁSTICA, INSTALADO EM LOCAL COM NÍVEL BAIXO DE INTERFERÊNCIAS (NÃO INCLUI FORNECIMENTO). AF_06/2015</v>
          </cell>
          <cell r="C2819" t="str">
            <v>M</v>
          </cell>
          <cell r="D2819">
            <v>5.48</v>
          </cell>
        </row>
        <row r="2820">
          <cell r="A2820">
            <v>90744</v>
          </cell>
          <cell r="B2820" t="str">
            <v>ASSENTAMENTO DE TUBO DE PVC CORRUGADO DE DUPLA PAREDE PARA REDE COLETO RA DE ESGOTO, DN 350 MM, JUNTA ELÁSTICA, INSTALADO EM LOCAL COM NÍVEL BAIXO DE INTERFERÊNCIAS (NÃO INCLUI FORNECIMENTO). AF_06/2015</v>
          </cell>
          <cell r="C2820" t="str">
            <v>M</v>
          </cell>
          <cell r="D2820">
            <v>5.9</v>
          </cell>
        </row>
        <row r="2821">
          <cell r="A2821">
            <v>90745</v>
          </cell>
          <cell r="B2821" t="str">
            <v>ASSENTAMENTO DE TUBO DE PVC CORRUGADO DE DUPLA PAREDE PARA REDE COLETO RA DE ESGOTO, DN 400 MM, JUNTA ELÁSTICA, INSTALADO EM LOCAL COM NÍVEL BAIXO DE INTERFERÊNCIAS (NÃO INCLUI FORNECIMENTO). AF_06/2015</v>
          </cell>
          <cell r="C2821" t="str">
            <v>M</v>
          </cell>
          <cell r="D2821">
            <v>13.64</v>
          </cell>
        </row>
        <row r="2822">
          <cell r="A2822">
            <v>90746</v>
          </cell>
          <cell r="B2822" t="str">
            <v>ASSENTAMENTO DE TUBO DE PEAD CORRUGADO DE DUPLA PAREDE PARA REDE COLET ORA DE ESGOTO, DN 450 MM, JUNTA ELÁSTICA INTEGRADA, INSTALADO EM LOCAL COM NÍVEL BAIXO DE INTERFERÊNCIAS (NÃO INCLUI FORNECIMENTO). AF_06/20 15</v>
          </cell>
          <cell r="C2822" t="str">
            <v>M</v>
          </cell>
          <cell r="D2822">
            <v>2.57</v>
          </cell>
        </row>
        <row r="2823">
          <cell r="A2823">
            <v>90747</v>
          </cell>
          <cell r="B2823" t="str">
            <v>ASSENTAMENTO DE TUBO DE PEAD CORRUGADO DE DUPLA PAREDE PARA REDE COLET ORA DE ESGOTO, DN 600 MM, JUNTA ELÁSTICA INTEGRADA, INSTALADO EM LOCAL COM NÍVEL BAIXO DE INTERFERÊNCIAS (NÃO INCLUI FORNECIMENTO). AF_06/20 15</v>
          </cell>
          <cell r="C2823" t="str">
            <v>M</v>
          </cell>
          <cell r="D2823">
            <v>11.16</v>
          </cell>
        </row>
        <row r="2824">
          <cell r="A2824">
            <v>90748</v>
          </cell>
          <cell r="B2824" t="str">
            <v>ASSENTAMENTO DE TUBO DE PVC PARA REDE COLETORA DE ESGOTO DE PAREDE MAC IÇA, DN 100 MM, JUNTA ELÁSTICA, INSTALADO EM LOCAL COM NÍVEL ALTO DE I NTERFERÊNCIAS (NÃO INCLUI FORNECIMENTO). AF_06/2015</v>
          </cell>
          <cell r="C2824" t="str">
            <v>M</v>
          </cell>
          <cell r="D2824">
            <v>3.39</v>
          </cell>
        </row>
        <row r="2825">
          <cell r="A2825">
            <v>90749</v>
          </cell>
          <cell r="B2825" t="str">
            <v>ASSENTAMENTO DE TUBO DE PVC PARA REDE COLETORA DE ESGOTO DE PAREDE MAC IÇA, DN 150 MM, JUNTA ELÁSTICA, INSTALADO EM LOCAL COM NÍVEL ALTO DE I NTERFERÊNCIAS (NÃO INCLUI FORNECIMENTO). AF_06/2015</v>
          </cell>
          <cell r="C2825" t="str">
            <v>M</v>
          </cell>
          <cell r="D2825">
            <v>3.81</v>
          </cell>
        </row>
        <row r="2826">
          <cell r="A2826">
            <v>90750</v>
          </cell>
          <cell r="B2826" t="str">
            <v>ASSENTAMENTO DE TUBO DE PVC PARA REDE COLETORA DE ESGOTO DE PAREDE MAC IÇA, DN 200 MM, JUNTA ELÁSTICA, INSTALADO EM LOCAL COM NÍVEL ALTO DE I NTERFERÊNCIAS (NÃO INCLUI FORNECIMENTO). AF_06/2015</v>
          </cell>
          <cell r="C2826" t="str">
            <v>M</v>
          </cell>
          <cell r="D2826">
            <v>4.2300000000000004</v>
          </cell>
        </row>
        <row r="2827">
          <cell r="A2827">
            <v>90751</v>
          </cell>
          <cell r="B2827" t="str">
            <v>ASSENTAMENTO DE TUBO DE PVC PARA REDE COLETORA DE ESGOTO DE PAREDE MAC IÇA, DN 250 MM, JUNTA ELÁSTICA, INSTALADO EM LOCAL COM NÍVEL ALTO DE I NTERFERÊNCIAS (NÃO INCLUI FORNECIMENTO). AF_06/2015</v>
          </cell>
          <cell r="C2827" t="str">
            <v>M</v>
          </cell>
          <cell r="D2827">
            <v>4.66</v>
          </cell>
        </row>
        <row r="2828">
          <cell r="A2828">
            <v>90752</v>
          </cell>
          <cell r="B2828" t="str">
            <v>ASSENTAMENTO DE TUBO DE PVC PARA REDE COLETORA DE ESGOTO DE PAREDE MAC IÇA, DN 300 MM, JUNTA ELÁSTICA, INSTALADO EM LOCAL COM NÍVEL ALTO DE I NTERFERÊNCIAS (NÃO INCLUI FORNECIMENTO). AF_06/2015</v>
          </cell>
          <cell r="C2828" t="str">
            <v>M</v>
          </cell>
          <cell r="D2828">
            <v>5.08</v>
          </cell>
        </row>
        <row r="2829">
          <cell r="A2829">
            <v>90753</v>
          </cell>
          <cell r="B2829" t="str">
            <v>ASSENTAMENTO DE TUBO DE PVC PARA REDE COLETORA DE ESGOTO DE PAREDE MAC IÇA, DN 350 MM, JUNTA ELÁSTICA, INSTALADO EM LOCAL COM NÍVEL ALTO DE I NTERFERÊNCIAS (NÃO INCLUI FORNECIMENTO). AF_06/2015</v>
          </cell>
          <cell r="C2829" t="str">
            <v>M</v>
          </cell>
          <cell r="D2829">
            <v>5.5</v>
          </cell>
        </row>
        <row r="2830">
          <cell r="A2830">
            <v>90754</v>
          </cell>
          <cell r="B2830" t="str">
            <v>ASSENTAMENTO DE TUBO DE PVC PARA REDE COLETORA DE ESGOTO DE PAREDE MAC IÇA, DN 400 MM, JUNTA ELÁSTICA, INSTALADO EM LOCAL COM NÍVEL ALTO DE I NTERFERÊNCIAS (NÃO INCLUI FORNECIMENTO). AF_06/2015</v>
          </cell>
          <cell r="C2830" t="str">
            <v>M</v>
          </cell>
          <cell r="D2830">
            <v>12.77</v>
          </cell>
        </row>
        <row r="2831">
          <cell r="A2831">
            <v>90755</v>
          </cell>
          <cell r="B2831" t="str">
            <v>ASSENTAMENTO DE TUBO DE PVC CORRUGADO DE DUPLA PAREDE PARA REDE COLETO RA DE ESGOTO, DN 150 MM, JUNTA ELÁSTICA, INSTALADO EM LOCAL COM NÍVEL ALTO DE INTERFERÊNCIAS (NÃO INCLUI FORNECIMENTO). AF_06/2015</v>
          </cell>
          <cell r="C2831" t="str">
            <v>M</v>
          </cell>
          <cell r="D2831">
            <v>5.71</v>
          </cell>
        </row>
        <row r="2832">
          <cell r="A2832">
            <v>90756</v>
          </cell>
          <cell r="B2832" t="str">
            <v>ASSENTAMENTO DE TUBO DE PVC CORRUGADO DE DUPLA PAREDE PARA REDE COLETO RA DE ESGOTO, DN 200 MM, JUNTA ELÁSTICA, INSTALADO EM LOCAL COM NÍVEL ALTO DE INTERFERÊNCIAS (NÃO INCLUI FORNECIMENTO). AF_06/2015</v>
          </cell>
          <cell r="C2832" t="str">
            <v>M</v>
          </cell>
          <cell r="D2832">
            <v>6.13</v>
          </cell>
        </row>
        <row r="2833">
          <cell r="A2833">
            <v>90757</v>
          </cell>
          <cell r="B2833" t="str">
            <v>ASSENTAMENTO DE TUBO DE PVC CORRUGADO DE DUPLA PAREDE PARA REDE COLETO RA DE ESGOTO, DN 250 MM, JUNTA ELÁSTICA, INSTALADO EM LOCAL COM NÍVEL ALTO DE INTERFERÊNCIAS (NÃO INCLUI FORNECIMENTO). AF_06/2015</v>
          </cell>
          <cell r="C2833" t="str">
            <v>M</v>
          </cell>
          <cell r="D2833">
            <v>6.56</v>
          </cell>
        </row>
        <row r="2834">
          <cell r="A2834">
            <v>90758</v>
          </cell>
          <cell r="B2834" t="str">
            <v>ASSENTAMENTO DE TUBO DE PVC CORRUGADO DE DUPLA PAREDE PARA REDE COLETO RA DE ESGOTO, DN 300 MM, JUNTA ELÁSTICA, INSTALADO EM LOCAL COM NÍVEL ALTO DE INTERFERÊNCIAS (NÃO INCLUI FORNECIMENTO). AF_06/2015</v>
          </cell>
          <cell r="C2834" t="str">
            <v>M</v>
          </cell>
          <cell r="D2834">
            <v>6.98</v>
          </cell>
        </row>
        <row r="2835">
          <cell r="A2835">
            <v>90759</v>
          </cell>
          <cell r="B2835" t="str">
            <v>ASSENTAMENTO DE TUBO DE PVC CORRUGADO DE DUPLA PAREDE PARA REDE COLETO RA DE ESGOTO, DN 350 MM, JUNTA ELÁSTICA, INSTALADO EM LOCAL COM NÍVEL ALTO DE INTERFERÊNCIAS (NÃO INCLUI FORNECIMENTO). AF_06/2015</v>
          </cell>
          <cell r="C2835" t="str">
            <v>M</v>
          </cell>
          <cell r="D2835">
            <v>7.4</v>
          </cell>
        </row>
        <row r="2836">
          <cell r="A2836">
            <v>90760</v>
          </cell>
          <cell r="B2836" t="str">
            <v>ASSENTAMENTO DE TUBO DE PVC CORRUGADO DE DUPLA PAREDE PARA REDE COLETO RA DE ESGOTO, DN 400 MM, EM JUNTA ELÁSTICA, INSTALADO EM LOCAL COM NÍV EL ALTO DE INTERFERÊNCIAS (NÃO INCLUI FORNECIMENTO). AF_06/2015</v>
          </cell>
          <cell r="C2836" t="str">
            <v>M</v>
          </cell>
          <cell r="D2836">
            <v>16.88</v>
          </cell>
        </row>
        <row r="2837">
          <cell r="A2837">
            <v>90761</v>
          </cell>
          <cell r="B2837" t="str">
            <v>ASSENTAMENTO DE TUBO DE PEAD CORRUGADO DE DUPLA PAREDE PARA REDE COLET ORA DE ESGOTO, DN 450 MM, JUNTA ELÁSTICA INTEGRADA, INSTALADO EM LOCAL COM NÍVEL ALTO DE INTERFERÊNCIAS (NÃO INCLUI FORNECIMENTO). AF_06/201 5</v>
          </cell>
          <cell r="C2837" t="str">
            <v>M</v>
          </cell>
          <cell r="D2837">
            <v>3.14</v>
          </cell>
        </row>
        <row r="2838">
          <cell r="A2838">
            <v>90762</v>
          </cell>
          <cell r="B2838" t="str">
            <v>ASSENTAMENTO DE TUBO DE PEAD CORRUGADO DE DUPLA PAREDE PARA REDE COLET ORA DE ESGOTO, DN 600 MM, JUNTA ELÁSTICA INTEGRADA, INSTALADO EM LOCAL COM NÍVEL ALTO DE INTERFERÊNCIAS (NÃO INCLUI FORNECIMENTO). AF_06/201 5</v>
          </cell>
          <cell r="C2838" t="str">
            <v>M</v>
          </cell>
          <cell r="D2838">
            <v>13.28</v>
          </cell>
        </row>
        <row r="2839">
          <cell r="A2839">
            <v>90766</v>
          </cell>
          <cell r="B2839" t="str">
            <v>ALMOXARIFE COM ENCARGOS COMPLEMENTARES</v>
          </cell>
          <cell r="C2839" t="str">
            <v>H</v>
          </cell>
          <cell r="D2839">
            <v>14.24</v>
          </cell>
        </row>
        <row r="2840">
          <cell r="A2840">
            <v>90767</v>
          </cell>
          <cell r="B2840" t="str">
            <v>APONTADOR OU APROPRIADOR COM ENCARGOS COMPLEMENTARES</v>
          </cell>
          <cell r="C2840" t="str">
            <v>H</v>
          </cell>
          <cell r="D2840">
            <v>13.63</v>
          </cell>
        </row>
        <row r="2841">
          <cell r="A2841">
            <v>90768</v>
          </cell>
          <cell r="B2841" t="str">
            <v>ARQUITETO DE OBRA JUNIOR COM ENCARGOS COMPLEMENTARES</v>
          </cell>
          <cell r="C2841" t="str">
            <v>H</v>
          </cell>
          <cell r="D2841">
            <v>61.47</v>
          </cell>
        </row>
        <row r="2842">
          <cell r="A2842">
            <v>90769</v>
          </cell>
          <cell r="B2842" t="str">
            <v>ARQUITETO DE OBRA PLENO COM ENCARGOS COMPLEMENTARES</v>
          </cell>
          <cell r="C2842" t="str">
            <v>H</v>
          </cell>
          <cell r="D2842">
            <v>70.48</v>
          </cell>
        </row>
        <row r="2843">
          <cell r="A2843">
            <v>90770</v>
          </cell>
          <cell r="B2843" t="str">
            <v>ARQUITETO DE OBRA SENIOR COM ENCARGOS COMPLEMENTARES</v>
          </cell>
          <cell r="C2843" t="str">
            <v>H</v>
          </cell>
          <cell r="D2843">
            <v>83.42</v>
          </cell>
        </row>
        <row r="2844">
          <cell r="A2844">
            <v>90771</v>
          </cell>
          <cell r="B2844" t="str">
            <v>AUXILIAR DE DESENHISTA COM ENCARGOS COMPLEMENTARES</v>
          </cell>
          <cell r="C2844" t="str">
            <v>H</v>
          </cell>
          <cell r="D2844">
            <v>12.19</v>
          </cell>
        </row>
        <row r="2845">
          <cell r="A2845">
            <v>90772</v>
          </cell>
          <cell r="B2845" t="str">
            <v>AUXILIAR DE ESCRITORIO COM ENCARGOS COMPLEMENTARES</v>
          </cell>
          <cell r="C2845" t="str">
            <v>H</v>
          </cell>
          <cell r="D2845">
            <v>14.5</v>
          </cell>
        </row>
        <row r="2846">
          <cell r="A2846">
            <v>90773</v>
          </cell>
          <cell r="B2846" t="str">
            <v>DESENHISTA COPISTA COM ENCARGOS COMPLEMENTARES</v>
          </cell>
          <cell r="C2846" t="str">
            <v>H</v>
          </cell>
          <cell r="D2846">
            <v>12.3</v>
          </cell>
        </row>
        <row r="2847">
          <cell r="A2847">
            <v>90775</v>
          </cell>
          <cell r="B2847" t="str">
            <v>DESENHISTA PROJETISTA COM ENCARGOS COMPLEMENTARES</v>
          </cell>
          <cell r="C2847" t="str">
            <v>H</v>
          </cell>
          <cell r="D2847">
            <v>17.239999999999998</v>
          </cell>
        </row>
        <row r="2848">
          <cell r="A2848">
            <v>90776</v>
          </cell>
          <cell r="B2848" t="str">
            <v>ENCARREGADO GERAL COM ENCARGOS COMPLEMENTARES</v>
          </cell>
          <cell r="C2848" t="str">
            <v>H</v>
          </cell>
          <cell r="D2848">
            <v>18.02</v>
          </cell>
        </row>
        <row r="2849">
          <cell r="A2849">
            <v>90777</v>
          </cell>
          <cell r="B2849" t="str">
            <v>ENGENHEIRO CIVIL DE OBRA JUNIOR COM ENCARGOS COMPLEMENTARES</v>
          </cell>
          <cell r="C2849" t="str">
            <v>H</v>
          </cell>
          <cell r="D2849">
            <v>65.010000000000005</v>
          </cell>
        </row>
        <row r="2850">
          <cell r="A2850">
            <v>90778</v>
          </cell>
          <cell r="B2850" t="str">
            <v>ENGENHEIRO CIVIL DE OBRA PLENO COM ENCARGOS COMPLEMENTARES</v>
          </cell>
          <cell r="C2850" t="str">
            <v>H</v>
          </cell>
          <cell r="D2850">
            <v>81.78</v>
          </cell>
        </row>
        <row r="2851">
          <cell r="A2851">
            <v>90779</v>
          </cell>
          <cell r="B2851" t="str">
            <v>ENGENHEIRO CIVIL DE OBRA SENIOR COM ENCARGOS COMPLEMENTARES</v>
          </cell>
          <cell r="C2851" t="str">
            <v>H</v>
          </cell>
          <cell r="D2851">
            <v>107.29</v>
          </cell>
        </row>
        <row r="2852">
          <cell r="A2852">
            <v>90780</v>
          </cell>
          <cell r="B2852" t="str">
            <v>MESTRE DE OBRAS COM ENCARGOS COMPLEMENTARES</v>
          </cell>
          <cell r="C2852" t="str">
            <v>H</v>
          </cell>
          <cell r="D2852">
            <v>25.33</v>
          </cell>
        </row>
        <row r="2853">
          <cell r="A2853">
            <v>90781</v>
          </cell>
          <cell r="B2853" t="str">
            <v>TOPOGRAFO COM ENCARGOS COMPLEMENTARES</v>
          </cell>
          <cell r="C2853" t="str">
            <v>H</v>
          </cell>
          <cell r="D2853">
            <v>14.24</v>
          </cell>
        </row>
        <row r="2854">
          <cell r="A2854">
            <v>90800</v>
          </cell>
          <cell r="B2854" t="str">
            <v>ADUELA / MARCO / BATENTE PARA PORTA DE 60X210CM, PADRÃO MÉDIO - FORNEC IMENTO E MONTAGEM. AF_08/2015</v>
          </cell>
          <cell r="C2854" t="str">
            <v>UN</v>
          </cell>
          <cell r="D2854">
            <v>140.88</v>
          </cell>
        </row>
        <row r="2855">
          <cell r="A2855">
            <v>90801</v>
          </cell>
          <cell r="B2855" t="str">
            <v>ADUELA / MARCO / BATENTE PARA PORTA DE 70X210CM, PADRÃO MÉDIO - FORNEC IMENTO E MONTAGEM. AF_08/2015</v>
          </cell>
          <cell r="C2855" t="str">
            <v>UN</v>
          </cell>
          <cell r="D2855">
            <v>146.38999999999999</v>
          </cell>
        </row>
        <row r="2856">
          <cell r="A2856">
            <v>90802</v>
          </cell>
          <cell r="B2856" t="str">
            <v>ADUELA / MARCO / BATENTE PARA PORTA DE 80X210CM, PADRÃO MÉDIO - FORNEC IMENTO E MONTAGEM. AF_08/2015</v>
          </cell>
          <cell r="C2856" t="str">
            <v>UN</v>
          </cell>
          <cell r="D2856">
            <v>151.91999999999999</v>
          </cell>
        </row>
        <row r="2857">
          <cell r="A2857">
            <v>90803</v>
          </cell>
          <cell r="B2857" t="str">
            <v>ADUELA / MARCO / BATENTE PARA PORTA DE 90X210CM, PADRÃO MÉDIO - FORNEC IMENTO E MONTAGEM. AF_08/2015</v>
          </cell>
          <cell r="C2857" t="str">
            <v>UN</v>
          </cell>
          <cell r="D2857">
            <v>157.44</v>
          </cell>
        </row>
        <row r="2858">
          <cell r="A2858">
            <v>90804</v>
          </cell>
          <cell r="B2858" t="str">
            <v>ADUELA / MARCO / BATENTE PARA PORTA DE 60X210CM, FIXAÇÃO COM ARGAMASSA , PADRÃO MÉDIO - FORNECIMENTO E INSTALAÇÃO. AF_08/2015_P</v>
          </cell>
          <cell r="C2858" t="str">
            <v>UN</v>
          </cell>
          <cell r="D2858">
            <v>190.21</v>
          </cell>
        </row>
        <row r="2859">
          <cell r="A2859">
            <v>90805</v>
          </cell>
          <cell r="B2859" t="str">
            <v>ADUELA / MARCO / BATENTE PARA PORTA DE 60X210CM, FIXAÇÃO COM ARGAMASSA - SOMENTE INSTALAÇÃO. AF_08/2015_P</v>
          </cell>
          <cell r="C2859" t="str">
            <v>UN</v>
          </cell>
          <cell r="D2859">
            <v>49.33</v>
          </cell>
        </row>
        <row r="2860">
          <cell r="A2860">
            <v>90806</v>
          </cell>
          <cell r="B2860" t="str">
            <v>ADUELA / MARCO / BATENTE PARA PORTA DE 70X210CM, FIXAÇÃO COM ARGAMASSA , PADRÃO MÉDIO - FORNECIMENTO E INSTALAÇÃO. AF_08/2015_P</v>
          </cell>
          <cell r="C2860" t="str">
            <v>UN</v>
          </cell>
          <cell r="D2860">
            <v>199.78</v>
          </cell>
        </row>
        <row r="2861">
          <cell r="A2861">
            <v>90807</v>
          </cell>
          <cell r="B2861" t="str">
            <v>ADUELA / MARCO / BATENTE PARA PORTA DE 70X210CM, FIXAÇÃO COM ARGAMASSA - SOMENTE INSTALAÇÃO. AF_08/2015_P</v>
          </cell>
          <cell r="C2861" t="str">
            <v>UN</v>
          </cell>
          <cell r="D2861">
            <v>53.38</v>
          </cell>
        </row>
        <row r="2862">
          <cell r="A2862">
            <v>90808</v>
          </cell>
          <cell r="B2862" t="str">
            <v>ESTACA HÉLICE CONTÍNUA, DIÂMETRO DE 30 CM, COMPRIMENTO TOTAL ATÉ 15 M, PERFURATRIZ COM TORQUE DE 170 KN.M. AF_02/2015</v>
          </cell>
          <cell r="C2862" t="str">
            <v>M</v>
          </cell>
          <cell r="D2862">
            <v>67.040000000000006</v>
          </cell>
        </row>
        <row r="2863">
          <cell r="A2863">
            <v>90809</v>
          </cell>
          <cell r="B2863" t="str">
            <v>ESTACA HÉLICE CONTÍNUA, DIÂMETRO DE 30 CM, COMPRIMENTO TOTAL ACIMA DE 15 M ATÉ 20 M, PERFURATRIZ COM TORQUE DE 170 KN.M. AF_02/2015</v>
          </cell>
          <cell r="C2863" t="str">
            <v>M</v>
          </cell>
          <cell r="D2863">
            <v>65.010000000000005</v>
          </cell>
        </row>
        <row r="2864">
          <cell r="A2864">
            <v>90810</v>
          </cell>
          <cell r="B2864" t="str">
            <v>ESTACA HÉLICE CONTÍNUA, DIÂMETRO DE 50 CM, COMPRIMENTO TOTAL ATÉ 15 M, PERFURATRIZ COM TORQUE DE 170 KN.M. AF_02/2015</v>
          </cell>
          <cell r="C2864" t="str">
            <v>M</v>
          </cell>
          <cell r="D2864">
            <v>147.59</v>
          </cell>
        </row>
        <row r="2865">
          <cell r="A2865">
            <v>90811</v>
          </cell>
          <cell r="B2865" t="str">
            <v>ESTACA HÉLICE CONTÍNUA, DIÂMETRO DE 50 CM, COMPRIMENTO TOTAL ACIMA DE 15 M ATÉ 30 M, PERFURATRIZ COM TORQUE DE 170 KN.M. AF_02/2015</v>
          </cell>
          <cell r="C2865" t="str">
            <v>M</v>
          </cell>
          <cell r="D2865">
            <v>141.54</v>
          </cell>
        </row>
        <row r="2866">
          <cell r="A2866">
            <v>90812</v>
          </cell>
          <cell r="B2866" t="str">
            <v>ESTACA HÉLICE CONTÍNUA, DIÂMETRO DE 70 CM, COMPRIMENTO TOTAL ATÉ 15 M, PERFURATRIZ COM TORQUE DE 170 KN.M. AF_02/2015</v>
          </cell>
          <cell r="C2866" t="str">
            <v>M</v>
          </cell>
          <cell r="D2866">
            <v>257.04000000000002</v>
          </cell>
        </row>
        <row r="2867">
          <cell r="A2867">
            <v>90813</v>
          </cell>
          <cell r="B2867" t="str">
            <v>ESTACA HÉLICE CONTÍNUA, DIÂMETRO DE 70 CM, COMPRIMENTO TOTAL ACIMA DE 15 M ATÉ 30 M, PERFURATRIZ COM TORQUE DE 170 KN.M. AF_02/2015</v>
          </cell>
          <cell r="C2867" t="str">
            <v>M</v>
          </cell>
          <cell r="D2867">
            <v>248.7</v>
          </cell>
        </row>
        <row r="2868">
          <cell r="A2868">
            <v>90814</v>
          </cell>
          <cell r="B2868" t="str">
            <v>ESTACA HÉLICE CONTÍNUA, DIÂMETRO DE 80 CM, COMPRIMENTO TOTAL ATÉ 30 M, PERFURATRIZ COM TORQUE DE 170 KN.M. AF_02/2015</v>
          </cell>
          <cell r="C2868" t="str">
            <v>M</v>
          </cell>
          <cell r="D2868">
            <v>314.14</v>
          </cell>
        </row>
        <row r="2869">
          <cell r="A2869">
            <v>90815</v>
          </cell>
          <cell r="B2869" t="str">
            <v>ESTACA HÉLICE CONTÍNUA, DIÂMETRO DE 90 CM, COMPRIMENTO TOTAL ATÉ 30 M, PERFURATRIZ COM TORQUE DE 263 KN.M. AF_02/2015</v>
          </cell>
          <cell r="C2869" t="str">
            <v>M</v>
          </cell>
          <cell r="D2869">
            <v>384.22</v>
          </cell>
        </row>
        <row r="2870">
          <cell r="A2870">
            <v>90816</v>
          </cell>
          <cell r="B2870" t="str">
            <v>ADUELA / MARCO / BATENTE PARA PORTA DE 80X210CM, FIXAÇÃO COM ARGAMASSA , PADRÃO MÉDIO - FORNECIMENTO E INSTALAÇÃO. AF_08/2015_P</v>
          </cell>
          <cell r="C2870" t="str">
            <v>UN</v>
          </cell>
          <cell r="D2870">
            <v>209.34</v>
          </cell>
        </row>
        <row r="2871">
          <cell r="A2871">
            <v>90817</v>
          </cell>
          <cell r="B2871" t="str">
            <v>ADUELA / MARCO / BATENTE PARA PORTA DE 80X210CM, FIXAÇÃO COM ARGAMASSA - SOMENTE INSTALAÇÃO. AF_08/2015_P</v>
          </cell>
          <cell r="C2871" t="str">
            <v>UN</v>
          </cell>
          <cell r="D2871">
            <v>57.42</v>
          </cell>
        </row>
        <row r="2872">
          <cell r="A2872">
            <v>90818</v>
          </cell>
          <cell r="B2872" t="str">
            <v>ADUELA / MARCO / BATENTE PARA PORTA DE 90X210CM, FIXAÇÃO COM ARGAMASSA , PADRÃO MÉDIO - FORNECIMENTO E INSTALAÇÃO. AF_08/2015_P</v>
          </cell>
          <cell r="C2872" t="str">
            <v>UN</v>
          </cell>
          <cell r="D2872">
            <v>218.94</v>
          </cell>
        </row>
        <row r="2873">
          <cell r="A2873">
            <v>90819</v>
          </cell>
          <cell r="B2873" t="str">
            <v>ADUELA / MARCO / BATENTE PARA PORTA DE 90X210CM, FIXAÇÃO COM ARGAMASSA - SOMENTE INSTALAÇÃO. AF_08/2015_P</v>
          </cell>
          <cell r="C2873" t="str">
            <v>UN</v>
          </cell>
          <cell r="D2873">
            <v>61.5</v>
          </cell>
        </row>
        <row r="2874">
          <cell r="A2874">
            <v>90820</v>
          </cell>
          <cell r="B2874" t="str">
            <v>PORTA DE MADEIRA PARA PINTURA, SEMI-OCA (LEVE OU MÉDIA), 60X210CM, ESP ESSURA DE 3,5CM, INCLUSO DOBRADIÇAS - FORNECIMENTO E INSTALAÇÃO. AF_08 /2015</v>
          </cell>
          <cell r="C2874" t="str">
            <v>UN</v>
          </cell>
          <cell r="D2874">
            <v>137.12</v>
          </cell>
        </row>
        <row r="2875">
          <cell r="A2875">
            <v>90821</v>
          </cell>
          <cell r="B2875" t="str">
            <v>PORTA DE MADEIRA PARA PINTURA, SEMI-OCA (LEVE OU MÉDIA), 70X210CM, ESP ESSURA DE 3,5CM, INCLUSO DOBRADIÇAS - FORNECIMENTO E INSTALAÇÃO. AF_08 /2015</v>
          </cell>
          <cell r="C2875" t="str">
            <v>UN</v>
          </cell>
          <cell r="D2875">
            <v>142.72999999999999</v>
          </cell>
        </row>
        <row r="2876">
          <cell r="A2876">
            <v>90822</v>
          </cell>
          <cell r="B2876" t="str">
            <v>PORTA DE MADEIRA PARA PINTURA, SEMI-OCA (LEVE OU MÉDIA), 80X210CM, ESP ESSURA DE 3,5CM, INCLUSO DOBRADIÇAS - FORNECIMENTO E INSTALAÇÃO. AF_08 /2015</v>
          </cell>
          <cell r="C2876" t="str">
            <v>UN</v>
          </cell>
          <cell r="D2876">
            <v>148.34</v>
          </cell>
        </row>
        <row r="2877">
          <cell r="A2877">
            <v>90823</v>
          </cell>
          <cell r="B2877" t="str">
            <v>PORTA DE MADEIRA PARA PINTURA, SEMI-OCA (LEVE OU MÉDIA), 90X210CM, ESP ESSURA DE 3,5CM, INCLUSO DOBRADIÇAS - FORNECIMENTO E INSTALAÇÃO. AF_08 /2015</v>
          </cell>
          <cell r="C2877" t="str">
            <v>UN</v>
          </cell>
          <cell r="D2877">
            <v>163.58000000000001</v>
          </cell>
        </row>
        <row r="2878">
          <cell r="A2878">
            <v>90826</v>
          </cell>
          <cell r="B2878" t="str">
            <v>ALIZAR / GUARNIÇÃO DE 5X1,5CM PARA PORTA DE 60X210CM FIXADO COM PREGOS , PADRÃO MÉDIO - FORNECIMENTO E INSTALAÇÃO. AF_08/2015_P</v>
          </cell>
          <cell r="C2878" t="str">
            <v>UN</v>
          </cell>
          <cell r="D2878">
            <v>21.39</v>
          </cell>
        </row>
        <row r="2879">
          <cell r="A2879">
            <v>90827</v>
          </cell>
          <cell r="B2879" t="str">
            <v>ALIZAR / GUARNIÇÃO DE 5X1,5CM PARA PORTA DE 70X210CM FIXADO COM PREGOS , PADRÃO MÉDIO - FORNECIMENTO E INSTALAÇÃO. AF_08/2015_P</v>
          </cell>
          <cell r="C2879" t="str">
            <v>UN</v>
          </cell>
          <cell r="D2879">
            <v>22.48</v>
          </cell>
        </row>
        <row r="2880">
          <cell r="A2880">
            <v>90828</v>
          </cell>
          <cell r="B2880" t="str">
            <v>ALIZAR / GUARNIÇÃO DE 5X1,5CM PARA PORTA DE 80X210CM FIXADO COM PREGOS , PADRÃO MÉDIO - FORNECIMENTO E INSTALAÇÃO. AF_08/2015_P</v>
          </cell>
          <cell r="C2880" t="str">
            <v>UN</v>
          </cell>
          <cell r="D2880">
            <v>23.57</v>
          </cell>
        </row>
        <row r="2881">
          <cell r="A2881">
            <v>90829</v>
          </cell>
          <cell r="B2881" t="str">
            <v>ALIZAR / GUARNIÇÃO DE 5X1,5CM PARA PORTA DE 90X210CM FIXADO COM PREGOS , PADRÃO MÉDIO - FORNECIMENTO E INSTALAÇÃO. AF_08/2015_P</v>
          </cell>
          <cell r="C2881" t="str">
            <v>UN</v>
          </cell>
          <cell r="D2881">
            <v>24.68</v>
          </cell>
        </row>
        <row r="2882">
          <cell r="A2882">
            <v>90830</v>
          </cell>
          <cell r="B2882" t="str">
            <v>FECHADURA DE EMBUTIR COM CILINDRO, EXTERNA, COMPLETA, ACABAMENTO PADRÃ O MÉDIO, INCLUSO EXECUÇÃO DE FURO - FORNECIMENTO E INSTALAÇÃO. AF_08/2 015</v>
          </cell>
          <cell r="C2882" t="str">
            <v>UN</v>
          </cell>
          <cell r="D2882">
            <v>77.790000000000006</v>
          </cell>
        </row>
        <row r="2883">
          <cell r="A2883">
            <v>90831</v>
          </cell>
          <cell r="B2883" t="str">
            <v>FECHADURA DE EMBUTIR PARA PORTA DE BANHEIRO, COMPLETA, ACABAMENTO PADR ÃO MÉDIO, INCLUSO EXECUÇÃO DE FURO - FORNECIMENTO E INSTALAÇÃO. AF_08/ 2015</v>
          </cell>
          <cell r="C2883" t="str">
            <v>UN</v>
          </cell>
          <cell r="D2883">
            <v>60.97</v>
          </cell>
        </row>
        <row r="2884">
          <cell r="A2884">
            <v>90838</v>
          </cell>
          <cell r="B2884" t="str">
            <v>PORTA CORTA-FOGO 90X210X4CM - FORNECIMENTO E INSTALAÇÃO. AF_08/2015</v>
          </cell>
          <cell r="C2884" t="str">
            <v>UN</v>
          </cell>
          <cell r="D2884">
            <v>1249.69</v>
          </cell>
        </row>
        <row r="2885">
          <cell r="A2885">
            <v>90841</v>
          </cell>
          <cell r="B2885" t="str">
            <v>KIT DE PORTA DE MADEIRA PARA PINTURA, SEMI-OCA (LEVE OU MÉDIA), PADRÃO MÉDIO, 60X210CM, ESPESSURA DE 3,5CM, ITENS INCLUSOS: DOBRADIÇAS, MONT AGEM E INSTALAÇÃO DO BATENTE, FECHADURA COM EXECUÇÃO DO FURO - FORNECI MENTO E INSTALAÇÃO. AF_08/2015</v>
          </cell>
          <cell r="C2885" t="str">
            <v>UN</v>
          </cell>
          <cell r="D2885">
            <v>431.11</v>
          </cell>
        </row>
        <row r="2886">
          <cell r="A2886">
            <v>90842</v>
          </cell>
          <cell r="B2886" t="str">
            <v>KIT DE PORTA DE MADEIRA PARA PINTURA, SEMI-OCA (LEVE OU MÉDIA), PADRÃO MÉDIO, 70X210CM, ESPESSURA DE 3,5CM, ITENS INCLUSOS: DOBRADIÇAS, MONT AGEM E INSTALAÇÃO DO BATENTE, FECHADURA COM EXECUÇÃO DO FURO - FORNECI MENTO E INSTALAÇÃO. AF_08/2015</v>
          </cell>
          <cell r="C2886" t="str">
            <v>UN</v>
          </cell>
          <cell r="D2886">
            <v>453.89</v>
          </cell>
        </row>
        <row r="2887">
          <cell r="A2887">
            <v>90843</v>
          </cell>
          <cell r="B2887" t="str">
            <v>KIT DE PORTA DE MADEIRA PARA PINTURA, SEMI-OCA (LEVE OU MÉDIA), PADRÃO MÉDIO, 80X210CM, ESPESSURA DE 3,5CM, ITENS INCLUSOS: DOBRADIÇAS, MONT AGEM E INSTALAÇÃO DO BATENTE, FECHADURA COM EXECUÇÃO DO FURO - FORNECI MENTO E INSTALAÇÃO. AF_08/2015</v>
          </cell>
          <cell r="C2887" t="str">
            <v>UN</v>
          </cell>
          <cell r="D2887">
            <v>482.64</v>
          </cell>
        </row>
        <row r="2888">
          <cell r="A2888">
            <v>90844</v>
          </cell>
          <cell r="B2888" t="str">
            <v>KIT DE PORTA DE MADEIRA PARA PINTURA, SEMI-OCA (LEVE OU MÉDIA), PADRÃO MÉDIO, 90X210CM, ESPESSURA DE 3,5CM, ITENS INCLUSOS: DOBRADIÇAS, MONT AGEM E INSTALAÇÃO DO BATENTE, FECHADURA COM EXECUÇÃO DO FURO - FORNECI MENTO E INSTALAÇÃO. AF_08/2015</v>
          </cell>
          <cell r="C2888" t="str">
            <v>UN</v>
          </cell>
          <cell r="D2888">
            <v>509.7</v>
          </cell>
        </row>
        <row r="2889">
          <cell r="A2889">
            <v>90847</v>
          </cell>
          <cell r="B2889" t="str">
            <v>KIT DE PORTA DE MADEIRA PARA PINTURA, SEMI-OCA (LEVE OU MÉDIA), PADRÃO MÉDIO, 60X210CM, ESPESSURA DE 3,5CM, ITENS INCLUSOS: DOBRADIÇAS, MONT AGEM E INSTALAÇÃO DO BATENTE, SEM FECHADURA - FORNECIMENTO E INSTALAÇÃ O. AF_08/2015</v>
          </cell>
          <cell r="C2889" t="str">
            <v>UN</v>
          </cell>
          <cell r="D2889">
            <v>370.13</v>
          </cell>
        </row>
        <row r="2890">
          <cell r="A2890">
            <v>90848</v>
          </cell>
          <cell r="B2890" t="str">
            <v>KIT DE PORTA DE MADEIRA PARA PINTURA, SEMI-OCA (LEVE OU MÉDIA), PADRÃO MÉDIO, 70X210CM, ESPESSURA DE 3,5CM, ITENS INCLUSOS: DOBRADIÇAS, MONT AGEM E INSTALAÇÃO DO BATENTE, SEM FECHADURA - FORNECIMENTO E INSTALAÇÃ O. AF_08/2015</v>
          </cell>
          <cell r="C2890" t="str">
            <v>UN</v>
          </cell>
          <cell r="D2890">
            <v>387.48</v>
          </cell>
        </row>
        <row r="2891">
          <cell r="A2891">
            <v>90849</v>
          </cell>
          <cell r="B2891" t="str">
            <v>KIT DE PORTA DE MADEIRA PARA PINTURA, SEMI-OCA (LEVE OU MÉDIA), PADRÃO MÉDIO, 80X210CM, ESPESSURA DE 3,5CM, ITENS INCLUSOS: DOBRADIÇAS, MONT AGEM E INSTALAÇÃO DO BATENTE, SEM FECHADURA - FORNECIMENTO E INSTALAÇÃ O. AF_08/2015</v>
          </cell>
          <cell r="C2891" t="str">
            <v>UN</v>
          </cell>
          <cell r="D2891">
            <v>404.84</v>
          </cell>
        </row>
        <row r="2892">
          <cell r="A2892">
            <v>90850</v>
          </cell>
          <cell r="B2892" t="str">
            <v>KIT DE PORTA DE MADEIRA PARA PINTURA, SEMI-OCA (LEVE OU MÉDIA), PADRÃO MÉDIO, 90X210CM, ESPESSURA DE 3,5CM, ITENS INCLUSOS: DOBRADIÇAS, MONT AGEM E INSTALAÇÃO DO BATENTE, SEM FECHADURA - FORNECIMENTO E INSTALAÇÃ O. AF_08/2015</v>
          </cell>
          <cell r="C2892" t="str">
            <v>UN</v>
          </cell>
          <cell r="D2892">
            <v>431.9</v>
          </cell>
        </row>
        <row r="2893">
          <cell r="A2893">
            <v>90853</v>
          </cell>
          <cell r="B2893" t="str">
            <v>CONCRETAGEM DE LAJES EM EDIFICAÇÕES UNIFAMILIARES FEITAS COM SISTEMA D E FÔRMAS MANUSEÁVEIS COM CONCRETO USINADO BOMBEÁVEL, FCK 20 MPA, LANÇA DO COM BOMBA LANÇA - LANÇAMENTO, ADENSAMENTO E ACABAMENTO. AF_06/2015</v>
          </cell>
          <cell r="C2893" t="str">
            <v>M3</v>
          </cell>
          <cell r="D2893">
            <v>439.88</v>
          </cell>
        </row>
        <row r="2894">
          <cell r="A2894">
            <v>90854</v>
          </cell>
          <cell r="B2894" t="str">
            <v>CONCRETAGEM DE PAREDES EM EDIFICAÇÕES UNIFAMILIARES FEITAS COM SISTEMA DE FÔRMAS MANUSEÁVEIS COM CONCRETO USINADO BOMBEÁVEL, FCK 20 MPA, LAN ÇADO COM BOMBA LANÇA - LANÇAMENTO, ADENSAMENTO E ACABAMENTO. AF_06/201 5</v>
          </cell>
          <cell r="C2894" t="str">
            <v>M3</v>
          </cell>
          <cell r="D2894">
            <v>426.77</v>
          </cell>
        </row>
        <row r="2895">
          <cell r="A2895">
            <v>90855</v>
          </cell>
          <cell r="B2895" t="str">
            <v>CONCRETAGEM DE PLATIBANDA EM EDIFICAÇÕES UNIFAMILIARES FEITAS COM SIST EMA DE FÔRMAS MANUSEÁVEIS COM CONCRETO USINADO BOMBEÁVEL, FCK 20 MPA, LANÇADO COM BOMBA LANÇA - LANÇAMENTO, ADENSAMENTO E ACABAMENTO. AF_06/ 2015</v>
          </cell>
          <cell r="C2895" t="str">
            <v>M3</v>
          </cell>
          <cell r="D2895">
            <v>464.34</v>
          </cell>
        </row>
        <row r="2896">
          <cell r="A2896">
            <v>90856</v>
          </cell>
          <cell r="B2896" t="str">
            <v>CONCRETAGEM DE LAJES EM EDIFICAÇÕES MULTIFAMILIARES FEITAS COM SISTEMA DE FÔRMAS MANUSEÁVEIS COM CONCRETO USINADO BOMBEÁVEL, FCK 20 MPA, LAN ÇADO COM BOMBA LANÇA - LANÇAMENTO, ADENSAMENTO E ACABAMENTO. AF_06/201 5</v>
          </cell>
          <cell r="C2896" t="str">
            <v>M3</v>
          </cell>
          <cell r="D2896">
            <v>442.75</v>
          </cell>
        </row>
        <row r="2897">
          <cell r="A2897">
            <v>90857</v>
          </cell>
          <cell r="B2897" t="str">
            <v>CONCRETAGEM DE PAREDES EM EDIFICAÇÕES MULTIFAMILIARES FEITAS COM SISTE MA DE FÔRMAS MANUSEÁVEIS COM CONCRETO USINADO BOMBEÁVEL, FCK 20 MPA, L ANÇADO COM BOMBA LANÇA - LANÇAMENTO, ADENSAMENTO E ACABAMENTO. AF_06/2 015</v>
          </cell>
          <cell r="C2897" t="str">
            <v>M3</v>
          </cell>
          <cell r="D2897">
            <v>428.68</v>
          </cell>
        </row>
        <row r="2898">
          <cell r="A2898">
            <v>90858</v>
          </cell>
          <cell r="B2898" t="str">
            <v>CONCRETAGEM DE PLATIBANDA EM EDIFICAÇÕES MULTIFAMILIARES FEITAS COM SI STEMA DE FÔRMAS MANUSEÁVEIS COM CONCRETO USINADO BOMBEÁVEL, FCK 20 MPA , LANÇADO COM BOMBA LANÇA - LANÇAMENTO, ADENSAMENTO E ACABAMENTO. AF_0 6/2015</v>
          </cell>
          <cell r="C2898" t="str">
            <v>M3</v>
          </cell>
          <cell r="D2898">
            <v>477.5</v>
          </cell>
        </row>
        <row r="2899">
          <cell r="A2899">
            <v>90859</v>
          </cell>
          <cell r="B2899" t="str">
            <v>CONCRETAGEM DE PLATIBANDA EM EDIFICAÇÕES UNIFAMILIARES FEITAS COM SIST EMA DE FÔRMAS MANUSEÁVEIS COM CONCRETO USINADO AUTOADENSÁVEL, FCK 20 M PA, LANÇADO COM BOMBA LANÇA - LANÇAMENTO E ACABAMENTO. AF_06/2015</v>
          </cell>
          <cell r="C2899" t="str">
            <v>M3</v>
          </cell>
          <cell r="D2899">
            <v>420.21</v>
          </cell>
        </row>
        <row r="2900">
          <cell r="A2900">
            <v>90860</v>
          </cell>
          <cell r="B2900" t="str">
            <v>CONCRETAGEM DE PLATIBANDA EM EDIFICAÇÕES MULTIFAMILIARES FEITAS COM SI STEMA DE FÔRMAS MANUSEÁVEIS COM CONCRETO USINADO AUTOADENSÁVEL, FCK 20 MPA, LANÇADO COM BOMBA LANÇA - LANÇAMENTO E ACABAMENTO. AF_06/2015</v>
          </cell>
          <cell r="C2900" t="str">
            <v>M3</v>
          </cell>
          <cell r="D2900">
            <v>424.16</v>
          </cell>
        </row>
        <row r="2901">
          <cell r="A2901">
            <v>90861</v>
          </cell>
          <cell r="B2901" t="str">
            <v>CONCRETAGEM DE EDIFICAÇÕES (PAREDES E LAJES) FEITAS COM SISTEMA DE FÔR MAS MANUSEÁVEIS COM CONCRETO USINADO BOMBEÁVEL, FCK 20 MPA, LANÇADO CO M BOMBA LANÇA - LANÇAMENTO, ADENSAMENTO E ACABAMENTO. AF_06/2015</v>
          </cell>
          <cell r="C2901" t="str">
            <v>M3</v>
          </cell>
          <cell r="D2901">
            <v>432.74</v>
          </cell>
        </row>
        <row r="2902">
          <cell r="A2902">
            <v>90862</v>
          </cell>
          <cell r="B2902" t="str">
            <v>CONCRETAGEM DE EDIFICAÇÕES (PAREDES E LAJES) FEITAS COM SISTEMA DE FÔR MAS MANUSEÁVEIS COM CONCRETO USINADO AUTOADENSÁVEL, FCK 20 MPA, LANÇAD O COM BOMBA LANÇA - LANÇAMENTO E ACABAMENTO. AF_06/2015</v>
          </cell>
          <cell r="C2902" t="str">
            <v>M3</v>
          </cell>
          <cell r="D2902">
            <v>395.62</v>
          </cell>
        </row>
        <row r="2903">
          <cell r="A2903">
            <v>90877</v>
          </cell>
          <cell r="B2903" t="str">
            <v>ESTACA ESCAVADA MECANICAMENTE, SEM FLUIDO ESTABILIZANTE, COM 25 CM DE DIÂMETRO, ATÉ 9 M DE COMPRIMENTO, CONCRETO LANÇADO POR CAMINHÃO BETONE IRA. AF_02/2015</v>
          </cell>
          <cell r="C2903" t="str">
            <v>M</v>
          </cell>
          <cell r="D2903">
            <v>35.06</v>
          </cell>
        </row>
        <row r="2904">
          <cell r="A2904">
            <v>90878</v>
          </cell>
          <cell r="B2904" t="str">
            <v>ESTACA ESCAVADA MECANICAMENTE, SEM FLUIDO ESTABILIZANTE, COM 25 CM DE DIÂMETRO, ACIMA DE 9 M DE COMPRIMENTO, CONCRETO LANÇADO POR CAMINHÃO B ETONEIRA. AF_02/2015</v>
          </cell>
          <cell r="C2904" t="str">
            <v>M</v>
          </cell>
          <cell r="D2904">
            <v>33.979999999999997</v>
          </cell>
        </row>
        <row r="2905">
          <cell r="A2905">
            <v>90880</v>
          </cell>
          <cell r="B2905" t="str">
            <v>ESTACA ESCAVADA MECANICAMENTE, SEM FLUIDO ESTABILIZANTE, COM 25 CM DE DIÂMETRO, ATÉ 9 M DE COMPRIMENTO, CONCRETO LANÇADO MANUALMENTE. AF_02/ 2015</v>
          </cell>
          <cell r="C2905" t="str">
            <v>M</v>
          </cell>
          <cell r="D2905">
            <v>45.4</v>
          </cell>
        </row>
        <row r="2906">
          <cell r="A2906">
            <v>90881</v>
          </cell>
          <cell r="B2906" t="str">
            <v>ESTACA ESCAVADA MECANICAMENTE, SEM FLUIDO ESTABILIZANTE, COM 25 CM DE DIÂMETRO, ACIMA DE 9 M DE COMPRIMENTO, CONCRETO LANÇADO MANUALMENTE. A F_02/2015</v>
          </cell>
          <cell r="C2906" t="str">
            <v>M</v>
          </cell>
          <cell r="D2906">
            <v>42.25</v>
          </cell>
        </row>
        <row r="2907">
          <cell r="A2907">
            <v>90883</v>
          </cell>
          <cell r="B2907" t="str">
            <v>ESTACA ESCAVADA MECANICAMENTE, SEM FLUIDO ESTABILIZANTE, COM 40 CM DE DIÂMETRO, ATÉ 9 M DE COMPRIMENTO, CONCRETO LANÇADO POR CAMINHÃO BETONE IRA. AF_02/2015</v>
          </cell>
          <cell r="C2907" t="str">
            <v>M</v>
          </cell>
          <cell r="D2907">
            <v>67.760000000000005</v>
          </cell>
        </row>
        <row r="2908">
          <cell r="A2908">
            <v>90884</v>
          </cell>
          <cell r="B2908" t="str">
            <v>ESTACA ESCAVADA MECANICAMENTE, SEM FLUIDO ESTABILIZANTE, COM 40 CM DE DIÂMETRO, ACIMA DE 9 M ATÉ 15 M DE COMPRIMENTO, CONCRETO LANÇADO POR C AMINHÃO BETONEIRA. AF_02/2015</v>
          </cell>
          <cell r="C2908" t="str">
            <v>M</v>
          </cell>
          <cell r="D2908">
            <v>66.48</v>
          </cell>
        </row>
        <row r="2909">
          <cell r="A2909">
            <v>90885</v>
          </cell>
          <cell r="B2909" t="str">
            <v>ESTACA ESCAVADA MECANICAMENTE, SEM FLUIDO ESTABILIZANTE, COM 40 CM DE DIÂMETRO, ACIMA DE 15 M DE COMPRIMENTO, CONCRETO LANÇADO POR CAMINHÃO BETONEIRA. AF_02/2015</v>
          </cell>
          <cell r="C2909" t="str">
            <v>M</v>
          </cell>
          <cell r="D2909">
            <v>65.900000000000006</v>
          </cell>
        </row>
        <row r="2910">
          <cell r="A2910">
            <v>90886</v>
          </cell>
          <cell r="B2910" t="str">
            <v>ESTACA ESCAVADA MECANICAMENTE, SEM FLUIDO ESTABILIZANTE, COM 60 CM DE DIÂMETRO, ATÉ 9 M DE COMPRIMENTO, CONCRETO LANÇADO POR CAMINHÃO BETONE IRA. AF_02/2015</v>
          </cell>
          <cell r="C2910" t="str">
            <v>M</v>
          </cell>
          <cell r="D2910">
            <v>138.84</v>
          </cell>
        </row>
        <row r="2911">
          <cell r="A2911">
            <v>90887</v>
          </cell>
          <cell r="B2911" t="str">
            <v>ESTACA ESCAVADA MECANICAMENTE, SEM FLUIDO ESTABILIZANTE, COM 60 CM DE DIÂMETRO, ACIMA DE 9 M ATÉ 15 M DE COMPRIMENTO, CONCRETO LANÇADO POR C AMINHÃO BETONEIRA. AF_02/2015</v>
          </cell>
          <cell r="C2911" t="str">
            <v>M</v>
          </cell>
          <cell r="D2911">
            <v>137.35</v>
          </cell>
        </row>
        <row r="2912">
          <cell r="A2912">
            <v>90888</v>
          </cell>
          <cell r="B2912" t="str">
            <v>ESTACA ESCAVADA MECANICAMENTE, SEM FLUIDO ESTABILIZANTE, COM 60 CM DE DIÂMETRO, ACIMA DE 15 M DE COMPRIMENTO, CONCRETO LANÇADO POR CAMINHÃO BETONEIRA. AF_02/2015</v>
          </cell>
          <cell r="C2912" t="str">
            <v>M</v>
          </cell>
          <cell r="D2912">
            <v>136.69999999999999</v>
          </cell>
        </row>
        <row r="2913">
          <cell r="A2913">
            <v>90889</v>
          </cell>
          <cell r="B2913" t="str">
            <v>ESTACA ESCAVADA MECANICAMENTE, SEM FLUIDO ESTABILIZANTE, COM 60 CM DE DIÂMETRO, ATÉ 9 M DE COMPRIMENTO, CONCRETO LANÇADO POR BOMBA LANÇA. AF _02/2015</v>
          </cell>
          <cell r="C2913" t="str">
            <v>M</v>
          </cell>
          <cell r="D2913">
            <v>164.64</v>
          </cell>
        </row>
        <row r="2914">
          <cell r="A2914">
            <v>90890</v>
          </cell>
          <cell r="B2914" t="str">
            <v>ESTACA ESCAVADA MECANICAMENTE, SEM FLUIDO ESTABILIZANTE, COM 60 CM DE DIÂMETRO, ACIMA DE 9 M ATÉ 15 M DE COMPRIMENTO, CONCRETO LANÇADO POR B OMBA LANÇA. AF_02/2015</v>
          </cell>
          <cell r="C2914" t="str">
            <v>M</v>
          </cell>
          <cell r="D2914">
            <v>162.26</v>
          </cell>
        </row>
        <row r="2915">
          <cell r="A2915">
            <v>90891</v>
          </cell>
          <cell r="B2915" t="str">
            <v>ESTACA ESCAVADA MECANICAMENTE, SEM FLUIDO ESTABILIZANTE, COM 60 CM DE DIÂMETRO, ACIMA DE 15 M DE COMPRIMENTO, CONCRETO LANÇADO POR BOMBA LAN ÇA. AF_02/2015</v>
          </cell>
          <cell r="C2915" t="str">
            <v>M</v>
          </cell>
          <cell r="D2915">
            <v>161.19</v>
          </cell>
        </row>
        <row r="2916">
          <cell r="A2916">
            <v>90900</v>
          </cell>
          <cell r="B2916" t="str">
            <v>CONTRAPISO ACÚSTICO EM ARGAMASSA TRAÇO 1:4 (CIMENTO E AREIA), PREPARO MECÂNICO COM BETONEIRA 400L, APLICADO EM ÁREAS SECAS MENORES QUE 15M2, ESPESSURA 5CM. AF_10/2014</v>
          </cell>
          <cell r="C2916" t="str">
            <v>M2</v>
          </cell>
          <cell r="D2916">
            <v>53.83</v>
          </cell>
        </row>
        <row r="2917">
          <cell r="A2917">
            <v>90902</v>
          </cell>
          <cell r="B2917" t="str">
            <v>CONTRAPISO ACÚSTICO EM ARGAMASSA TRAÇO 1:4 (CIMENTO E AREIA), PREPARO MANUAL, APLICADO EM ÁREAS SECAS MENORES QUE 15M2, ESPESSURA 5CM. AF_10 /2014</v>
          </cell>
          <cell r="C2917" t="str">
            <v>M2</v>
          </cell>
          <cell r="D2917">
            <v>58.26</v>
          </cell>
        </row>
        <row r="2918">
          <cell r="A2918">
            <v>90903</v>
          </cell>
          <cell r="B2918" t="str">
            <v>CONTRAPISO ACÚSTICO EM ARGAMASSA PRONTA, PREPARO MECÂNICO COM MISTURAD OR 300 KG, APLICADO EM ÁREAS SECAS MENORES QUE 15M2, ESPESSURA 5CM. AF _10/2014</v>
          </cell>
          <cell r="C2918" t="str">
            <v>M2</v>
          </cell>
          <cell r="D2918">
            <v>101.6</v>
          </cell>
        </row>
        <row r="2919">
          <cell r="A2919">
            <v>90904</v>
          </cell>
          <cell r="B2919" t="str">
            <v>CONTRAPISO ACÚSTICO EM ARGAMASSA PRONTA, PREPARO MANUAL, APLICADO EM Á REAS SECAS MENORES QUE 15M2, ESPESSURA 5CM. AF_10/2014</v>
          </cell>
          <cell r="C2919" t="str">
            <v>M2</v>
          </cell>
          <cell r="D2919">
            <v>110.12</v>
          </cell>
        </row>
        <row r="2920">
          <cell r="A2920">
            <v>90910</v>
          </cell>
          <cell r="B2920" t="str">
            <v>CONTRAPISO ACÚSTICO EM ARGAMASSA TRAÇO 1:4 (CIMENTO E AREIA), PREPARO MECÂNICO COM BETONEIRA 400L, APLICADO EM ÁREAS SECAS MENORES QUE 15M2, ESPESSURA 6CM. AF_10/2014</v>
          </cell>
          <cell r="C2920" t="str">
            <v>M2</v>
          </cell>
          <cell r="D2920">
            <v>56.89</v>
          </cell>
        </row>
        <row r="2921">
          <cell r="A2921">
            <v>90912</v>
          </cell>
          <cell r="B2921" t="str">
            <v>CONTRAPISO ACÚSTICO EM ARGAMASSA TRAÇO 1:4 (CIMENTO E AREIA), PREPARO MANUAL, APLICADO EM ÁREAS SECAS MENORES QUE 15M2, ESPESSURA 6CM. AF_10 /2014</v>
          </cell>
          <cell r="C2921" t="str">
            <v>M2</v>
          </cell>
          <cell r="D2921">
            <v>61.71</v>
          </cell>
        </row>
        <row r="2922">
          <cell r="A2922">
            <v>90913</v>
          </cell>
          <cell r="B2922" t="str">
            <v>CONTRAPISO ACÚSTICO EM ARGAMASSA PRONTA, PREPARO MECÂNICO COM MISTURAD OR 300 KG, APLICADO EM ÁREAS SECAS MENORES QUE 15M2, ESPESSURA 6CM. AF _10/2014</v>
          </cell>
          <cell r="C2922" t="str">
            <v>M2</v>
          </cell>
          <cell r="D2922">
            <v>108.9</v>
          </cell>
        </row>
        <row r="2923">
          <cell r="A2923">
            <v>90914</v>
          </cell>
          <cell r="B2923" t="str">
            <v>CONTRAPISO ACÚSTICO EM ARGAMASSA PRONTA, PREPARO MANUAL, APLICADO EM Á REAS SECAS MENORES QUE 15M2, ESPESSURA 6CM. AF_10/2014</v>
          </cell>
          <cell r="C2923" t="str">
            <v>M2</v>
          </cell>
          <cell r="D2923">
            <v>118.18</v>
          </cell>
        </row>
        <row r="2924">
          <cell r="A2924">
            <v>90920</v>
          </cell>
          <cell r="B2924" t="str">
            <v>CONTRAPISO ACÚSTICO EM ARGAMASSA TRAÇO 1:4 (CIMENTO E AREIA), PREPARO MECÂNICO COM BETONEIRA 400L, APLICADO EM ÁREAS SECAS MENORES QUE 15M2, ESPESSURA 7CM. AF_10/2014</v>
          </cell>
          <cell r="C2924" t="str">
            <v>M2</v>
          </cell>
          <cell r="D2924">
            <v>62.52</v>
          </cell>
        </row>
        <row r="2925">
          <cell r="A2925">
            <v>90922</v>
          </cell>
          <cell r="B2925" t="str">
            <v>CONTRAPISO ACÚSTICO EM ARGAMASSA TRAÇO 1:4 (CIMENTO E AREIA), PREPARO MANUAL, APLICADO EM ÁREAS SECAS MENORES QUE 15M2, ESPESSURA 7CM. AF_10 /2014</v>
          </cell>
          <cell r="C2925" t="str">
            <v>M2</v>
          </cell>
          <cell r="D2925">
            <v>68.069999999999993</v>
          </cell>
        </row>
        <row r="2926">
          <cell r="A2926">
            <v>90923</v>
          </cell>
          <cell r="B2926" t="str">
            <v>CONTRAPISO ACÚSTICO EM ARGAMASSA PRONTA, PREPARO MECÂNICO COM MISTURAD OR 300 KG, APLICADO EM ÁREAS SECAS MENORES QUE 15M2, ESPESSURA 7CM. AF _10/2014</v>
          </cell>
          <cell r="C2926" t="str">
            <v>M2</v>
          </cell>
          <cell r="D2926">
            <v>122.33</v>
          </cell>
        </row>
        <row r="2927">
          <cell r="A2927">
            <v>90924</v>
          </cell>
          <cell r="B2927" t="str">
            <v>CONTRAPISO ACÚSTICO EM ARGAMASSA PRONTA, PREPARO MANUAL, APLICADO EM Á REAS SECAS MENORES QUE 15M2, ESPESSURA 7CM. AF_10/2014</v>
          </cell>
          <cell r="C2927" t="str">
            <v>M2</v>
          </cell>
          <cell r="D2927">
            <v>133</v>
          </cell>
        </row>
        <row r="2928">
          <cell r="A2928">
            <v>90930</v>
          </cell>
          <cell r="B2928" t="str">
            <v>CONTRAPISO ACÚSTICO EM ARGAMASSA TRAÇO 1:4 (CIMENTO E AREIA), PREPARO MECÂNICO COM BETONEIRA 400L, APLICADO EM ÁREAS SECAS MAIORES QUE 15M2, ESPESSURA 5CM. AF_10/2014</v>
          </cell>
          <cell r="C2928" t="str">
            <v>M2</v>
          </cell>
          <cell r="D2928">
            <v>49.58</v>
          </cell>
        </row>
        <row r="2929">
          <cell r="A2929">
            <v>90932</v>
          </cell>
          <cell r="B2929" t="str">
            <v>CONTRAPISO ACÚSTICO EM ARGAMASSA TRAÇO 1:4 (CIMENTO E AREIA), PREPARO MANUAL, APLICADO EM ÁREAS SECAS MAIORES QUE 15M2, ESPESSURA 5CM. AF_10 /2014</v>
          </cell>
          <cell r="C2929" t="str">
            <v>M2</v>
          </cell>
          <cell r="D2929">
            <v>54.01</v>
          </cell>
        </row>
        <row r="2930">
          <cell r="A2930">
            <v>90933</v>
          </cell>
          <cell r="B2930" t="str">
            <v>CONTRAPISO ACÚSTICO EM ARGAMASSA PRONTA, PREPARO MECÂNICO COM MISTURAD OR 300 KG, APLICADO EM ÁREAS SECAS MAIORES QUE 15M2, ESPESSURA 5CM. AF _10/2014</v>
          </cell>
          <cell r="C2930" t="str">
            <v>M2</v>
          </cell>
          <cell r="D2930">
            <v>97.34</v>
          </cell>
        </row>
        <row r="2931">
          <cell r="A2931">
            <v>90934</v>
          </cell>
          <cell r="B2931" t="str">
            <v>CONTRAPISO ACÚSTICO EM ARGAMASSA PRONTA, PREPARO MANUAL, APLICADO EM Á REAS SECAS MAIORES QUE 15M2, ESPESSURA 5CM. AF_10/2014</v>
          </cell>
          <cell r="C2931" t="str">
            <v>M2</v>
          </cell>
          <cell r="D2931">
            <v>105.86</v>
          </cell>
        </row>
        <row r="2932">
          <cell r="A2932">
            <v>90940</v>
          </cell>
          <cell r="B2932" t="str">
            <v>CONTRAPISO ACÚSTICO EM ARGAMASSA TRAÇO 1:4 (CIMENTO E AREIA), PREPARO MECÂNICO COM BETONEIRA 400L, APLICADO EM ÁREAS SECAS MAIORES QUE 15M2, ESPESSURA 6CM. AF_10/2014</v>
          </cell>
          <cell r="C2932" t="str">
            <v>M2</v>
          </cell>
          <cell r="D2932">
            <v>52.65</v>
          </cell>
        </row>
        <row r="2933">
          <cell r="A2933">
            <v>90942</v>
          </cell>
          <cell r="B2933" t="str">
            <v>CONTRAPISO ACÚSTICO EM ARGAMASSA TRAÇO 1:4 (CIMENTO E AREIA), PREPARO MANUAL, APLICADO EM ÁREAS SECAS MAIORES QUE 15M2, ESPESSURA 6CM. AF_10 /2014</v>
          </cell>
          <cell r="C2933" t="str">
            <v>M2</v>
          </cell>
          <cell r="D2933">
            <v>57.47</v>
          </cell>
        </row>
        <row r="2934">
          <cell r="A2934">
            <v>90943</v>
          </cell>
          <cell r="B2934" t="str">
            <v>CONTRAPISO ACÚSTICO EM ARGAMASSA PRONTA, PREPARO MECÂNICO COM MISTURAD OR 300 KG, APLICADO EM ÁREAS SECAS MAIORES QUE 15M2, ESPESSURA 6CM. AF _10/2014</v>
          </cell>
          <cell r="C2934" t="str">
            <v>M2</v>
          </cell>
          <cell r="D2934">
            <v>104.67</v>
          </cell>
        </row>
        <row r="2935">
          <cell r="A2935">
            <v>90944</v>
          </cell>
          <cell r="B2935" t="str">
            <v>CONTRAPISO ACÚSTICO EM ARGAMASSA PRONTA, PREPARO MANUAL, APLICADO EM Á REAS SECAS MAIORES QUE 15M2, ESPESSURA 6CM. AF_10/2014</v>
          </cell>
          <cell r="C2935" t="str">
            <v>M2</v>
          </cell>
          <cell r="D2935">
            <v>113.95</v>
          </cell>
        </row>
        <row r="2936">
          <cell r="A2936">
            <v>90950</v>
          </cell>
          <cell r="B2936" t="str">
            <v>CONTRAPISO ACÚSTICO EM ARGAMASSA TRAÇO 1:4 (CIMENTO E AREIA), PREPARO MECÂNICO COM BETONEIRA 400L, APLICADO EM ÁREAS SECAS MAIORES QUE 15M2, ESPESSURA 7CM. AF_10/2014</v>
          </cell>
          <cell r="C2936" t="str">
            <v>M2</v>
          </cell>
          <cell r="D2936">
            <v>58.27</v>
          </cell>
        </row>
        <row r="2937">
          <cell r="A2937">
            <v>90952</v>
          </cell>
          <cell r="B2937" t="str">
            <v>CONTRAPISO ACÚSTICO EM ARGAMASSA TRAÇO 1:4 (CIMENTO E AREIA), PREPARO MANUAL, APLICADO EM ÁREAS SECAS MAIORES QUE 15M2, ESPESSURA 7CM. AF_10 /2014</v>
          </cell>
          <cell r="C2937" t="str">
            <v>M2</v>
          </cell>
          <cell r="D2937">
            <v>63.81</v>
          </cell>
        </row>
        <row r="2938">
          <cell r="A2938">
            <v>90953</v>
          </cell>
          <cell r="B2938" t="str">
            <v>CONTRAPISO ACÚSTICO EM ARGAMASSA PRONTA, PREPARO MECÂNICO COM MISTURAD OR 300 KG, APLICADO EM ÁREAS SECAS MAIORES QUE 15M2, ESPESSURA 7CM. AF _10/2014</v>
          </cell>
          <cell r="C2938" t="str">
            <v>M2</v>
          </cell>
          <cell r="D2938">
            <v>118.07</v>
          </cell>
        </row>
        <row r="2939">
          <cell r="A2939">
            <v>90954</v>
          </cell>
          <cell r="B2939" t="str">
            <v>CONTRAPISO ACÚSTICO EM ARGAMASSA PRONTA, PREPARO MANUAL, APLICADO EM Á REAS SECAS MAIORES QUE 15M2, ESPESSURA 7CM. AF_10/2014</v>
          </cell>
          <cell r="C2939" t="str">
            <v>M2</v>
          </cell>
          <cell r="D2939">
            <v>128.74</v>
          </cell>
        </row>
        <row r="2940">
          <cell r="A2940">
            <v>90957</v>
          </cell>
          <cell r="B2940" t="str">
            <v>COMPRESSOR DE AR REBOCÁVEL, VAZÃO 189 PCM, PRESSÃO EFETIVA DE TRABALHO 102 PSI, MOTOR DIESEL, POTÊNCIA 63 CV - DEPRECIAÇÃO. AF_06/2015</v>
          </cell>
          <cell r="C2940" t="str">
            <v>H</v>
          </cell>
          <cell r="D2940">
            <v>1.98</v>
          </cell>
        </row>
        <row r="2941">
          <cell r="A2941">
            <v>90958</v>
          </cell>
          <cell r="B2941" t="str">
            <v>COMPRESSOR DE AR REBOCÁVEL, VAZÃO 189 PCM, PRESSÃO EFETIVA DE TRABALHO 102 PSI, MOTOR DIESEL, POTÊNCIA 63 CV - JUROS. AF_06/2015</v>
          </cell>
          <cell r="C2941" t="str">
            <v>H</v>
          </cell>
          <cell r="D2941">
            <v>0.54</v>
          </cell>
        </row>
        <row r="2942">
          <cell r="A2942">
            <v>90960</v>
          </cell>
          <cell r="B2942" t="str">
            <v>COMPRESSOR DE AR REBOCÁVEL, VAZÃO 89 PCM, PRESSÃO EFETIVA DE TRABALHO 102 PSI, MOTOR DIESEL, POTÊNCIA 20 CV - DEPRECIAÇÃO. AF_06/2015</v>
          </cell>
          <cell r="C2942" t="str">
            <v>H</v>
          </cell>
          <cell r="D2942">
            <v>2.57</v>
          </cell>
        </row>
        <row r="2943">
          <cell r="A2943">
            <v>90961</v>
          </cell>
          <cell r="B2943" t="str">
            <v>COMPRESSOR DE AR REBOCÁVEL, VAZÃO 89 PCM, PRESSÃO EFETIVA DE TRABALHO 102 PSI, MOTOR DIESEL, POTÊNCIA 20 CV - JUROS. AF_06/2015</v>
          </cell>
          <cell r="C2943" t="str">
            <v>H</v>
          </cell>
          <cell r="D2943">
            <v>0.72</v>
          </cell>
        </row>
        <row r="2944">
          <cell r="A2944">
            <v>90962</v>
          </cell>
          <cell r="B2944" t="str">
            <v>COMPRESSOR DE AR REBOCÁVEL, VAZÃO 89 PCM, PRESSÃO EFETIVA DE TRABALHO 102 PSI, MOTOR DIESEL, POTÊNCIA 20 CV - MANUTENÇÃO. AF_06/2015</v>
          </cell>
          <cell r="C2944" t="str">
            <v>H</v>
          </cell>
          <cell r="D2944">
            <v>3.03</v>
          </cell>
        </row>
        <row r="2945">
          <cell r="A2945">
            <v>90963</v>
          </cell>
          <cell r="B2945" t="str">
            <v>COMPRESSOR DE AR REBOCÁVEL, VAZÃO 89 PCM, PRESSÃO EFETIVA DE TRABALHO 102 PSI, MOTOR DIESEL, POTÊNCIA 20 CV - MATERIAIS NA OPERAÇÃO. AF_06/2 015</v>
          </cell>
          <cell r="C2945" t="str">
            <v>H</v>
          </cell>
          <cell r="D2945">
            <v>10.75</v>
          </cell>
        </row>
        <row r="2946">
          <cell r="A2946">
            <v>90964</v>
          </cell>
          <cell r="B2946" t="str">
            <v>COMPRESSOR DE AR REBOCÁVEL, VAZÃO 89 PCM, PRESSÃO EFETIVA DE TRABALHO 102 PSI, MOTOR DIESEL, POTÊNCIA 20 CV - CHP DIURNO. AF_06/2015</v>
          </cell>
          <cell r="C2946" t="str">
            <v>CHP</v>
          </cell>
          <cell r="D2946">
            <v>17.09</v>
          </cell>
        </row>
        <row r="2947">
          <cell r="A2947">
            <v>90965</v>
          </cell>
          <cell r="B2947" t="str">
            <v>COMPRESSOR DE AR REBOCÁVEL, VAZÃO 89 PCM, PRESSÃO EFETIVA DE TRABALHO 102 PSI, MOTOR DIESEL, POTÊNCIA 20 CV - CHI DIURNO. AF_06/2015</v>
          </cell>
          <cell r="C2947" t="str">
            <v>CHI</v>
          </cell>
          <cell r="D2947">
            <v>3.3</v>
          </cell>
        </row>
        <row r="2948">
          <cell r="A2948">
            <v>90968</v>
          </cell>
          <cell r="B2948" t="str">
            <v>COMPRESSOR DE AR REBOCAVEL, VAZÃO 250 PCM, PRESSAO DE TRABALHO 102 PSI , MOTOR A DIESEL POTÊNCIA 81 CV - DEPRECIAÇÃO. AF_06/2015</v>
          </cell>
          <cell r="C2948" t="str">
            <v>H</v>
          </cell>
          <cell r="D2948">
            <v>2.58</v>
          </cell>
        </row>
        <row r="2949">
          <cell r="A2949">
            <v>90969</v>
          </cell>
          <cell r="B2949" t="str">
            <v>COMPRESSOR DE AR REBOCAVEL, VAZÃO 250 PCM, PRESSAO DE TRABALHO 102 PSI , MOTOR A DIESEL POTÊNCIA 81 CV - JUROS. AF_06/2015</v>
          </cell>
          <cell r="C2949" t="str">
            <v>H</v>
          </cell>
          <cell r="D2949">
            <v>0.73</v>
          </cell>
        </row>
        <row r="2950">
          <cell r="A2950">
            <v>90970</v>
          </cell>
          <cell r="B2950" t="str">
            <v>COMPRESSOR DE AR REBOCAVEL, VAZÃO 250 PCM, PRESSAO DE TRABALHO 102 PSI , MOTOR A DIESEL POTÊNCIA 81 CV - MANUTENÇÃO. AF_06/2015</v>
          </cell>
          <cell r="C2950" t="str">
            <v>H</v>
          </cell>
          <cell r="D2950">
            <v>3.04</v>
          </cell>
        </row>
        <row r="2951">
          <cell r="A2951">
            <v>90971</v>
          </cell>
          <cell r="B2951" t="str">
            <v>COMPRESSOR DE AR REBOCAVEL, VAZÃO 250 PCM, PRESSAO DE TRABALHO 102 PSI , MOTOR A DIESEL POTÊNCIA 81 CV - MATERIAIS NA OPERAÇÃO. AF_06/2015</v>
          </cell>
          <cell r="C2951" t="str">
            <v>H</v>
          </cell>
          <cell r="D2951">
            <v>43.55</v>
          </cell>
        </row>
        <row r="2952">
          <cell r="A2952">
            <v>90972</v>
          </cell>
          <cell r="B2952" t="str">
            <v>COMPRESSOR DE AR REBOCAVEL, VAZÃO 250 PCM, PRESSAO DE TRABALHO 102 PSI , MOTOR A DIESEL POTÊNCIA 81 CV - CHP DIURNO. AF_06/2015</v>
          </cell>
          <cell r="C2952" t="str">
            <v>CHP</v>
          </cell>
          <cell r="D2952">
            <v>49.91</v>
          </cell>
        </row>
        <row r="2953">
          <cell r="A2953">
            <v>90973</v>
          </cell>
          <cell r="B2953" t="str">
            <v>COMPRESSOR DE AR REBOCAVEL, VAZÃO 250 PCM, PRESSAO DE TRABALHO 102 PSI , MOTOR A DIESEL POTÊNCIA 81 CV - CHI DIURNO. AF_06/2015</v>
          </cell>
          <cell r="C2953" t="str">
            <v>CHI</v>
          </cell>
          <cell r="D2953">
            <v>3.31</v>
          </cell>
        </row>
        <row r="2954">
          <cell r="A2954">
            <v>90975</v>
          </cell>
          <cell r="B2954" t="str">
            <v>COMPRESSOR DE AR REBOCÁVEL, VAZÃO 748 PCM, PRESSÃO EFETIVA DE TRABALHO 102 PSI, MOTOR DIESEL, POTÊNCIA 210 CV - DEPRECIAÇÃO. AF_06/2015</v>
          </cell>
          <cell r="C2954" t="str">
            <v>H</v>
          </cell>
          <cell r="D2954">
            <v>6.56</v>
          </cell>
        </row>
        <row r="2955">
          <cell r="A2955">
            <v>90976</v>
          </cell>
          <cell r="B2955" t="str">
            <v>COMPRESSOR DE AR REBOCÁVEL, VAZÃO 748 PCM, PRESSÃO EFETIVA DE TRABALHO 102 PSI, MOTOR DIESEL, POTÊNCIA 210 CV - JUROS. AF_06/2015</v>
          </cell>
          <cell r="C2955" t="str">
            <v>H</v>
          </cell>
          <cell r="D2955">
            <v>1.85</v>
          </cell>
        </row>
        <row r="2956">
          <cell r="A2956">
            <v>90977</v>
          </cell>
          <cell r="B2956" t="str">
            <v>COMPRESSOR DE AR REBOCÁVEL, VAZÃO 748 PCM, PRESSÃO EFETIVA DE TRABALHO 102 PSI, MOTOR DIESEL, POTÊNCIA 210 CV - MANUTENÇÃO. AF_06/2015</v>
          </cell>
          <cell r="C2956" t="str">
            <v>H</v>
          </cell>
          <cell r="D2956">
            <v>7.72</v>
          </cell>
        </row>
        <row r="2957">
          <cell r="A2957">
            <v>90978</v>
          </cell>
          <cell r="B2957" t="str">
            <v>COMPRESSOR DE AR REBOCÁVEL, VAZÃO 748 PCM, PRESSÃO EFETIVA DE TRABALHO 102 PSI, MOTOR DIESEL, POTÊNCIA 210 CV - MATERIAIS NA OPERAÇÃO. AF_06 /2015</v>
          </cell>
          <cell r="C2957" t="str">
            <v>H</v>
          </cell>
          <cell r="D2957">
            <v>112.88</v>
          </cell>
        </row>
        <row r="2958">
          <cell r="A2958">
            <v>90979</v>
          </cell>
          <cell r="B2958" t="str">
            <v>COMPRESSOR DE AR REBOCÁVEL, VAZÃO 748 PCM, PRESSÃO EFETIVA DE TRABALHO 102 PSI, MOTOR DIESEL, POTÊNCIA 210 CV - CHP DIURNO. AF_06/2015</v>
          </cell>
          <cell r="C2958" t="str">
            <v>CHP</v>
          </cell>
          <cell r="D2958">
            <v>129.02000000000001</v>
          </cell>
        </row>
        <row r="2959">
          <cell r="A2959">
            <v>90982</v>
          </cell>
          <cell r="B2959" t="str">
            <v>COMPRESSOR DE AR REBOCÁVEL, VAZÃO 748 PCM, PRESSÃO EFETIVA DE TRABALHO 102 PSI, MOTOR DIESEL, POTÊNCIA 210 CV - CHI DIURNO. AF_06/2015</v>
          </cell>
          <cell r="C2959" t="str">
            <v>CHI</v>
          </cell>
          <cell r="D2959">
            <v>8.42</v>
          </cell>
        </row>
        <row r="2960">
          <cell r="A2960">
            <v>90991</v>
          </cell>
          <cell r="B2960" t="str">
            <v>ESCAVADEIRA HIDRÁULICA SOBRE ESTEIRAS, CAÇAMBA 0,80 M3, PESO OPERACION AL 17,8 T, POTÊNCIA LÍQUIDA 110 HP - CHP DIURNO. AF_10/2014</v>
          </cell>
          <cell r="C2960" t="str">
            <v>CHP</v>
          </cell>
          <cell r="D2960">
            <v>134.41999999999999</v>
          </cell>
        </row>
        <row r="2961">
          <cell r="A2961">
            <v>90992</v>
          </cell>
          <cell r="B2961" t="str">
            <v>COMPRESSOR DE AR REBOCAVEL, VAZÃO 400 PCM, PRESSAO DE TRABALHO 102 PSI , MOTOR A DIESEL POTÊNCIA 110 CV - DEPRECIAÇÃO. AF_06/2015</v>
          </cell>
          <cell r="C2961" t="str">
            <v>H</v>
          </cell>
          <cell r="D2961">
            <v>3.06</v>
          </cell>
        </row>
        <row r="2962">
          <cell r="A2962">
            <v>90993</v>
          </cell>
          <cell r="B2962" t="str">
            <v>COMPRESSOR DE AR REBOCAVEL, VAZÃO 400 PCM, PRESSAO DE TRABALHO 102 PSI , MOTOR A DIESEL POTÊNCIA 110 CV - JUROS. AF_06/2015</v>
          </cell>
          <cell r="C2962" t="str">
            <v>H</v>
          </cell>
          <cell r="D2962">
            <v>0.86</v>
          </cell>
        </row>
        <row r="2963">
          <cell r="A2963">
            <v>90994</v>
          </cell>
          <cell r="B2963" t="str">
            <v>COMPRESSOR DE AR REBOCAVEL, VAZÃO 400 PCM, PRESSAO DE TRABALHO 102 PSI , MOTOR A DIESEL POTÊNCIA 110 CV - MANUTENÇÃO. AF_06/2015</v>
          </cell>
          <cell r="C2963" t="str">
            <v>H</v>
          </cell>
          <cell r="D2963">
            <v>3.6</v>
          </cell>
        </row>
        <row r="2964">
          <cell r="A2964">
            <v>90995</v>
          </cell>
          <cell r="B2964" t="str">
            <v>COMPRESSOR DE AR REBOCAVEL, VAZÃO 400 PCM, PRESSAO DE TRABALHO 102 PSI , MOTOR A DIESEL POTÊNCIA 110 CV - MATERIAIS NA OPERAÇÃO. AF_06/2015</v>
          </cell>
          <cell r="C2964" t="str">
            <v>H</v>
          </cell>
          <cell r="D2964">
            <v>59.12</v>
          </cell>
        </row>
        <row r="2965">
          <cell r="A2965">
            <v>90996</v>
          </cell>
          <cell r="B2965" t="str">
            <v>FORMAS MANUSEÁVEIS PARA PAREDES DE CONCRETO MOLDADAS IN LOCO, DE EDIFI CAÇÕES DE MULTIPLOS PAVIMENTO, EM PLATIBANDA. AF_06/2015</v>
          </cell>
          <cell r="C2965" t="str">
            <v>M2</v>
          </cell>
          <cell r="D2965">
            <v>10.050000000000001</v>
          </cell>
        </row>
        <row r="2966">
          <cell r="A2966">
            <v>90997</v>
          </cell>
          <cell r="B2966" t="str">
            <v>FORMAS MANUSEÁVEIS PARA PAREDES DE CONCRETO MOLDADAS IN LOCO, DE EDIFI CAÇÕES DE MULTIPLOS PAVIMENTOS, EM FACES INTERNAS DE PAREDES. AF_06/20 15</v>
          </cell>
          <cell r="C2966" t="str">
            <v>M2</v>
          </cell>
          <cell r="D2966">
            <v>13.56</v>
          </cell>
        </row>
        <row r="2967">
          <cell r="A2967">
            <v>90998</v>
          </cell>
          <cell r="B2967" t="str">
            <v>FORMAS MANUSEÁVEIS PARA PAREDES DE CONCRETO MOLDADAS IN LOCO, DE EDIFI CAÇÕES DE MULTIPLOS PAVIMENTOS, EM LAJES. AF_06/2015</v>
          </cell>
          <cell r="C2967" t="str">
            <v>M2</v>
          </cell>
          <cell r="D2967">
            <v>16.309999999999999</v>
          </cell>
        </row>
        <row r="2968">
          <cell r="A2968">
            <v>90999</v>
          </cell>
          <cell r="B2968" t="str">
            <v>COMPRESSOR DE AR REBOCAVEL, VAZÃO 400 PCM, PRESSAO DE TRABALHO 102 PSI , MOTOR A DIESEL POTÊNCIA 110 CV - CHP DIURNO. AF_06/2015</v>
          </cell>
          <cell r="C2968" t="str">
            <v>CHP</v>
          </cell>
          <cell r="D2968">
            <v>66.67</v>
          </cell>
        </row>
        <row r="2969">
          <cell r="A2969">
            <v>91000</v>
          </cell>
          <cell r="B2969" t="str">
            <v>FORMAS MANUSEÁVEIS PARA PAREDES DE CONCRETO MOLDADAS IN LOCO, DE EDIFI CAÇÕES DE MULTIPLOS PAVIMENTOS, EM PANOS DE FACHADA COM VÃOS. AF_06/20 15</v>
          </cell>
          <cell r="C2969" t="str">
            <v>M2</v>
          </cell>
          <cell r="D2969">
            <v>12.52</v>
          </cell>
        </row>
        <row r="2970">
          <cell r="A2970">
            <v>91001</v>
          </cell>
          <cell r="B2970" t="str">
            <v>COMPRESSOR DE AR REBOCAVEL, VAZÃO 400 PCM, PRESSAO DE TRABALHO 102 PSI , MOTOR A DIESEL POTÊNCIA 110 CV - CHI DIURNO. AF_06/2015</v>
          </cell>
          <cell r="C2970" t="str">
            <v>CHI</v>
          </cell>
          <cell r="D2970">
            <v>3.93</v>
          </cell>
        </row>
        <row r="2971">
          <cell r="A2971">
            <v>91002</v>
          </cell>
          <cell r="B2971" t="str">
            <v>FORMAS MANUSEÁVEIS PARA PAREDES DE CONCRETO MOLDADAS IN LOCO, DE EDIFI CAÇÕES DE MULTIPLOS PAVIMENTOS, EM PANOS DE FACHADA SEM VÃOS. AF_06/20 15</v>
          </cell>
          <cell r="C2971" t="str">
            <v>M2</v>
          </cell>
          <cell r="D2971">
            <v>11.53</v>
          </cell>
        </row>
        <row r="2972">
          <cell r="A2972">
            <v>91003</v>
          </cell>
          <cell r="B2972" t="str">
            <v>FORMAS MANUSEÁVEIS PARA PAREDES DE CONCRETO MOLDADAS IN LOCO, DE EDIFI CAÇÕES DE MULTIPLOS PAVIMENTOS, EM PANOS DE FACHADA COM VARANDAS. AF_0 6/2015</v>
          </cell>
          <cell r="C2972" t="str">
            <v>M2</v>
          </cell>
          <cell r="D2972">
            <v>13.31</v>
          </cell>
        </row>
        <row r="2973">
          <cell r="A2973">
            <v>91004</v>
          </cell>
          <cell r="B2973" t="str">
            <v>FORMAS MANUSEÁVEIS PARA PAREDES DE CONCRETO MOLDADAS IN LOCO, DE EDIFI CAÇÕES DE PAVIMENTO ÚNICO, EM FACES INTERNAS DE PAREDES. AF_06/2015</v>
          </cell>
          <cell r="C2973" t="str">
            <v>M2</v>
          </cell>
          <cell r="D2973">
            <v>10.48</v>
          </cell>
        </row>
        <row r="2974">
          <cell r="A2974">
            <v>91005</v>
          </cell>
          <cell r="B2974" t="str">
            <v>FORMAS MANUSEÁVEIS PARA PAREDES DE CONCRETO MOLDADAS IN LOCO, DE EDIFI CAÇÕES DE PAVIMENTO ÚNICO, EM LAJES. AF_06/2015</v>
          </cell>
          <cell r="C2974" t="str">
            <v>M2</v>
          </cell>
          <cell r="D2974">
            <v>12.53</v>
          </cell>
        </row>
        <row r="2975">
          <cell r="A2975">
            <v>91006</v>
          </cell>
          <cell r="B2975" t="str">
            <v>FORMAS MANUSEÁVEIS PARA PAREDES DE CONCRETO MOLDADAS IN LOCO, DE EDIFI CAÇÕES DE PAVIMENTO ÚNICO, EM PANOS DE FACHADA COM VÃOS. AF_06/2015</v>
          </cell>
          <cell r="C2975" t="str">
            <v>M2</v>
          </cell>
          <cell r="D2975">
            <v>9.6999999999999993</v>
          </cell>
        </row>
        <row r="2976">
          <cell r="A2976">
            <v>91007</v>
          </cell>
          <cell r="B2976" t="str">
            <v>FORMAS MANUSEÁVEIS PARA PAREDES DE CONCRETO MOLDADAS IN LOCO, DE EDIFI CAÇÕES DE PAVIMENTO ÚNICO, EM PANOS DE FACHADA SEM VÃOS. AF_06/2015</v>
          </cell>
          <cell r="C2976" t="str">
            <v>M2</v>
          </cell>
          <cell r="D2976">
            <v>8.7200000000000006</v>
          </cell>
        </row>
        <row r="2977">
          <cell r="A2977">
            <v>91008</v>
          </cell>
          <cell r="B2977" t="str">
            <v>FORMAS MANUSEÁVEIS PARA PAREDES DE CONCRETO MOLDADAS IN LOCO, DE EDIFI CAÇÕES DE PAVIMENTO ÚNICO, EM PANOS DE FACHADA COM VARANDA. AF_06/2015</v>
          </cell>
          <cell r="C2977" t="str">
            <v>M2</v>
          </cell>
          <cell r="D2977">
            <v>10.49</v>
          </cell>
        </row>
        <row r="2978">
          <cell r="A2978">
            <v>91009</v>
          </cell>
          <cell r="B2978" t="str">
            <v>PORTA DE MADEIRA PARA VERNIZ, SEMI-OCA (LEVE OU MÉDIA), 60X210CM, ESPE SSURA DE 3,5CM, INCLUSO DOBRADIÇAS - FORNECIMENTO E INSTALAÇÃO. AF_08/ 2015</v>
          </cell>
          <cell r="C2978" t="str">
            <v>UN</v>
          </cell>
          <cell r="D2978">
            <v>176.74</v>
          </cell>
        </row>
        <row r="2979">
          <cell r="A2979">
            <v>91010</v>
          </cell>
          <cell r="B2979" t="str">
            <v>PORTA DE MADEIRA PARA VERNIZ, SEMI-OCA (LEVE OU MÉDIA), 70X210CM, ESPE SSURA DE 3,5CM, INCLUSO DOBRADIÇAS - FORNECIMENTO E INSTALAÇÃO. AF_08/ 2015</v>
          </cell>
          <cell r="C2979" t="str">
            <v>UN</v>
          </cell>
          <cell r="D2979">
            <v>190.84</v>
          </cell>
        </row>
        <row r="2980">
          <cell r="A2980">
            <v>91011</v>
          </cell>
          <cell r="B2980" t="str">
            <v>PORTA DE MADEIRA PARA VERNIZ, SEMI-OCA (LEVE OU MÉDIA), 80X210CM, ESPE SSURA DE 3,5CM, INCLUSO DOBRADIÇAS - FORNECIMENTO E INSTALAÇÃO. AF_08/ 2015</v>
          </cell>
          <cell r="C2980" t="str">
            <v>UN</v>
          </cell>
          <cell r="D2980">
            <v>199.18</v>
          </cell>
        </row>
        <row r="2981">
          <cell r="A2981">
            <v>91012</v>
          </cell>
          <cell r="B2981" t="str">
            <v>PORTA DE MADEIRA PARA VERNIZ, SEMI-OCA (LEVE OU MÉDIA), 90X210CM, ESPE SSURA DE 3,5CM, INCLUSO DOBRADIÇAS - FORNECIMENTO E INSTALAÇÃO. AF_08/ 2015</v>
          </cell>
          <cell r="C2981" t="str">
            <v>UN</v>
          </cell>
          <cell r="D2981">
            <v>223.44</v>
          </cell>
        </row>
        <row r="2982">
          <cell r="A2982">
            <v>91013</v>
          </cell>
          <cell r="B2982" t="str">
            <v>KIT DE PORTA DE MADEIRA PARA VERNIZ, SEMI-OCA (LEVE OU MÉDIA), PADRÃO MÉDIO, 60X210CM, ESPESSURA DE 3,5CM, ITENS INCLUSOS: DOBRADIÇAS, MONTA GEM E INSTALAÇÃO DO BATENTE, SEM FECHADURA - FORNECIMENTO E INSTALAÇÃO . AF_08/2015</v>
          </cell>
          <cell r="C2982" t="str">
            <v>UN</v>
          </cell>
          <cell r="D2982">
            <v>409.76</v>
          </cell>
        </row>
        <row r="2983">
          <cell r="A2983">
            <v>91014</v>
          </cell>
          <cell r="B2983" t="str">
            <v>KIT DE PORTA DE MADEIRA PARA VERNIZ, SEMI-OCA (LEVE OU MÉDIA), PADRÃO MÉDIO, 70X210CM, ESPESSURA DE 3,5CM, ITENS INCLUSOS: DOBRADIÇAS, MONTA GEM E INSTALAÇÃO DO BATENTE, SEM FECHADURA - FORNECIMENTO E INSTALAÇÃO . AF_08/2015</v>
          </cell>
          <cell r="C2983" t="str">
            <v>UN</v>
          </cell>
          <cell r="D2983">
            <v>435.59</v>
          </cell>
        </row>
        <row r="2984">
          <cell r="A2984">
            <v>91015</v>
          </cell>
          <cell r="B2984" t="str">
            <v>KIT DE PORTA DE MADEIRA PARA VERNIZ, SEMI-OCA (LEVE OU MÉDIA), PADRÃO MÉDIO, 80X210CM, ESPESSURA DE 3,5CM, ITENS INCLUSOS: DOBRADIÇAS, MONTA GEM E INSTALAÇÃO DO BATENTE, SEM FECHADURA - FORNECIMENTO E INSTALAÇÃO . AF_08/2015</v>
          </cell>
          <cell r="C2984" t="str">
            <v>UN</v>
          </cell>
          <cell r="D2984">
            <v>455.68</v>
          </cell>
        </row>
        <row r="2985">
          <cell r="A2985">
            <v>91016</v>
          </cell>
          <cell r="B2985" t="str">
            <v>KIT DE PORTA DE MADEIRA PARA VERNIZ, SEMI-OCA (LEVE OU MÉDIA), PADRÃO MÉDIO, 90X210CM, ESPESSURA DE 3,5CM, ITENS INCLUSOS: DOBRADIÇAS, MONTA GEM E INSTALAÇÃO DO BATENTE, SEM FECHADURA - FORNECIMENTO E INSTALAÇÃO . AF_08/2015</v>
          </cell>
          <cell r="C2985" t="str">
            <v>UN</v>
          </cell>
          <cell r="D2985">
            <v>491.76</v>
          </cell>
        </row>
        <row r="2986">
          <cell r="A2986">
            <v>91021</v>
          </cell>
          <cell r="B2986" t="str">
            <v>PERFURATRIZ HIDRÁULICA SOBRE CAMINHÃO COM TRADO CURTO ACOPLADO, PROFUN DIDADE MÁXIMA DE 20 M, DIÂMETRO MÁXIMO DE 1500 MM, POTÊNCIA INSTALADA DE 137 HP, MESA ROTATIVA COM TORQUE MÁXIMO DE 30 KNM - IMPOSTOS E SEGU ROS. AF_06/2015</v>
          </cell>
          <cell r="C2986" t="str">
            <v>H</v>
          </cell>
          <cell r="D2986">
            <v>3.2</v>
          </cell>
        </row>
        <row r="2987">
          <cell r="A2987">
            <v>91026</v>
          </cell>
          <cell r="B2987" t="str">
            <v>CAMINHÃO TRUCADO (C/ TERCEIRO EIXO) ELETRÔNICO - POTÊNCIA 231CV - PBT = 22000KG - DIST. ENTRE EIXOS 5170 MM - INCLUI CARROCERIA FIXA ABERTA DE MADEIRA - DEPRECIAÇÃO. AF_06/2015</v>
          </cell>
          <cell r="C2987" t="str">
            <v>H</v>
          </cell>
          <cell r="D2987">
            <v>12.69</v>
          </cell>
        </row>
        <row r="2988">
          <cell r="A2988">
            <v>91027</v>
          </cell>
          <cell r="B2988" t="str">
            <v>CAMINHÃO TRUCADO (C/ TERCEIRO EIXO) ELETRÔNICO - POTÊNCIA 231CV - PBT = 22000KG - DIST. ENTRE EIXOS 5170 MM - INCLUI CARROCERIA FIXA ABERTA DE MADEIRA - JUROS. AF_06/2015</v>
          </cell>
          <cell r="C2988" t="str">
            <v>H</v>
          </cell>
          <cell r="D2988">
            <v>3.24</v>
          </cell>
        </row>
        <row r="2989">
          <cell r="A2989">
            <v>91028</v>
          </cell>
          <cell r="B2989" t="str">
            <v>CAMINHÃO TRUCADO (C/ TERCEIRO EIXO) ELETRÔNICO - POTÊNCIA 231CV - PBT = 22000KG - DIST. ENTRE EIXOS 5170 MM - INCLUI CARROCERIA FIXA ABERTA DE MADEIRA - IMPOSTOS E SEGUROS. AF_06/2015</v>
          </cell>
          <cell r="C2989" t="str">
            <v>H</v>
          </cell>
          <cell r="D2989">
            <v>0.66</v>
          </cell>
        </row>
        <row r="2990">
          <cell r="A2990">
            <v>91029</v>
          </cell>
          <cell r="B2990" t="str">
            <v>CAMINHÃO TRUCADO (C/ TERCEIRO EIXO) ELETRÔNICO - POTÊNCIA 231CV - PBT = 22000KG - DIST. ENTRE EIXOS 5170 MM - INCLUI CARROCERIA FIXA ABERTA DE MADEIRA - MANUTENÇÃO. AF_06/2015</v>
          </cell>
          <cell r="C2990" t="str">
            <v>H</v>
          </cell>
          <cell r="D2990">
            <v>15.86</v>
          </cell>
        </row>
        <row r="2991">
          <cell r="A2991">
            <v>91030</v>
          </cell>
          <cell r="B2991" t="str">
            <v>CAMINHÃO TRUCADO (C/ TERCEIRO EIXO) ELETRÔNICO - POTÊNCIA 231CV - PBT = 22000KG - DIST. ENTRE EIXOS 5170 MM - INCLUI CARROCERIA FIXA ABERTA DE MADEIRA - MATERIAIS NA OPERAÇÃO. AF_06/2015</v>
          </cell>
          <cell r="C2991" t="str">
            <v>H</v>
          </cell>
          <cell r="D2991">
            <v>84.66</v>
          </cell>
        </row>
        <row r="2992">
          <cell r="A2992">
            <v>91031</v>
          </cell>
          <cell r="B2992" t="str">
            <v>CAMINHÃO TRUCADO (C/ TERCEIRO EIXO) ELETRÔNICO - POTÊNCIA 231CV - PBT = 22000KG - DIST. ENTRE EIXOS 5170 MM - INCLUI CARROCERIA FIXA ABERTA DE MADEIRA - CHP DIURNO. AF_06/2015</v>
          </cell>
          <cell r="C2992" t="str">
            <v>CHP</v>
          </cell>
          <cell r="D2992">
            <v>129.62</v>
          </cell>
        </row>
        <row r="2993">
          <cell r="A2993">
            <v>91032</v>
          </cell>
          <cell r="B2993" t="str">
            <v>CAMINHÃO TRUCADO (C/ TERCEIRO EIXO) ELETRÔNICO - POTÊNCIA 231CV - PBT = 22000KG - DIST. ENTRE EIXOS 5170 MM - INCLUI CARROCERIA FIXA ABERTA DE MADEIRA - CHI DIURNO. AF_06/2015</v>
          </cell>
          <cell r="C2993" t="str">
            <v>CHI</v>
          </cell>
          <cell r="D2993">
            <v>29.09</v>
          </cell>
        </row>
        <row r="2994">
          <cell r="A2994">
            <v>91069</v>
          </cell>
          <cell r="B2994" t="str">
            <v>EXECUÇÃO DE REVESTIMENTO DE CONCRETO PROJETADO COM ESPESSURA DE 7 CM, ARMADO COM TELA, INCLINAÇÃO MENOR QUE 90°, APLICAÇÃO CONTÍNUA, UTILIZA NDO EQUIPAMENTO DE PROJEÇÃO COM 6 M³/H DE CAPACIDADE. AF_01/2016</v>
          </cell>
          <cell r="C2994" t="str">
            <v>M2</v>
          </cell>
          <cell r="D2994">
            <v>71.34</v>
          </cell>
        </row>
        <row r="2995">
          <cell r="A2995">
            <v>91070</v>
          </cell>
          <cell r="B2995" t="str">
            <v>EXECUÇÃO DE REVESTIMENTO DE CONCRETO PROJETADO COM ESPESSURA DE 10 CM, ARMADO COM TELA, INCLINAÇÃO MENOR QUE 90°, APLICAÇÃO CONTÍNUA, UTILIZ ANDO EQUIPAMENTO DE PROJEÇÃO COM 6 M³/H DE CAPACIDADE. AF_01/2016</v>
          </cell>
          <cell r="C2995" t="str">
            <v>M2</v>
          </cell>
          <cell r="D2995">
            <v>79.459999999999994</v>
          </cell>
        </row>
        <row r="2996">
          <cell r="A2996">
            <v>91071</v>
          </cell>
          <cell r="B2996" t="str">
            <v>EXECUÇÃO DE REVESTIMENTO DE CONCRETO PROJETADO COM ESPESSURA DE 7 CM, ARMADO COM TELA, INCLINAÇÃO DE 90°, APLICAÇÃO CONTÍNUA, UTILIZANDO EQU IPAMENTO DE PROJEÇÃO COM 6 M³/H DE CAPACIDADE. AF_01/2016</v>
          </cell>
          <cell r="C2996" t="str">
            <v>M2</v>
          </cell>
          <cell r="D2996">
            <v>96.92</v>
          </cell>
        </row>
        <row r="2997">
          <cell r="A2997">
            <v>91072</v>
          </cell>
          <cell r="B2997" t="str">
            <v>EXECUÇÃO DE REVESTIMENTO DE CONCRETO PROJETADO COM ESPESSURA DE 10 CM, ARMADO COM TELA, INCLINAÇÃO DE 90°, APLICAÇÃO CONTÍNUA, UTILIZANDO EQ UIPAMENTO DE PROJEÇÃO COM 6 M³/H DE CAPACIDADE. AF_01/2016</v>
          </cell>
          <cell r="C2997" t="str">
            <v>M2</v>
          </cell>
          <cell r="D2997">
            <v>105.01</v>
          </cell>
        </row>
        <row r="2998">
          <cell r="A2998">
            <v>91073</v>
          </cell>
          <cell r="B2998" t="str">
            <v>EXECUÇÃO DE REVESTIMENTO DE CONCRETO PROJETADO COM ESPESSURA DE 7 CM, ARMADO COM TELA, INCLINAÇÃO MENOR QUE 90°, APLICAÇÃO CONTÍNUA, UTILIZA NDO EQUIPAMENTO DE PROJEÇÃO COM 3 M³/H DE CAPACIDADE. AF_01/2016</v>
          </cell>
          <cell r="C2998" t="str">
            <v>M2</v>
          </cell>
          <cell r="D2998">
            <v>80.17</v>
          </cell>
        </row>
        <row r="2999">
          <cell r="A2999">
            <v>91074</v>
          </cell>
          <cell r="B2999" t="str">
            <v>EXECUÇÃO DE REVESTIMENTO DE CONCRETO PROJETADO COM ESPESSURA DE 10 CM, ARMADO COM TELA, INCLINAÇÃO MENOR QUE 90°, APLICAÇÃO CONTÍNUA, UTILIZ ANDO EQUIPAMENTO DE PROJEÇÃO COM 3 M³/H DE CAPACIDADE. AF_01/2016</v>
          </cell>
          <cell r="C2999" t="str">
            <v>M2</v>
          </cell>
          <cell r="D2999">
            <v>89.2</v>
          </cell>
        </row>
        <row r="3000">
          <cell r="A3000">
            <v>91075</v>
          </cell>
          <cell r="B3000" t="str">
            <v>EXECUÇÃO DE REVESTIMENTO DE CONCRETO PROJETADO COM ESPESSURA DE 7 CM, ARMADO COM TELA, INCLINAÇÃO DE 90°, APLICAÇÃO CONTÍNUA, UTILIZANDO EQU IPAMENTO DE PROJEÇÃO COM 3 M³/H DE CAPACIDADE. AF_01/2016</v>
          </cell>
          <cell r="C3000" t="str">
            <v>M2</v>
          </cell>
          <cell r="D3000">
            <v>107.32</v>
          </cell>
        </row>
        <row r="3001">
          <cell r="A3001">
            <v>91076</v>
          </cell>
          <cell r="B3001" t="str">
            <v>EXECUÇÃO DE REVESTIMENTO DE CONCRETO PROJETADO COM ESPESSURA DE 10 CM, ARMADO COM TELA, INCLINAÇÃO DE 90°, APLICAÇÃO CONTÍNUA, UTILIZANDO EQ UIPAMENTO DE PROJEÇÃO COM 3 M³/H DE CAPACIDADE. AF_01/2016</v>
          </cell>
          <cell r="C3001" t="str">
            <v>M2</v>
          </cell>
          <cell r="D3001">
            <v>116.37</v>
          </cell>
        </row>
        <row r="3002">
          <cell r="A3002">
            <v>91077</v>
          </cell>
          <cell r="B3002" t="str">
            <v>EXECUÇÃO DE REVESTIMENTO DE CONCRETO PROJETADO COM ESPESSURA DE 7 CM, ARMADO COM FIBRAS DE AÇO, INCLINAÇÃO MENOR QUE 90°, APLICAÇÃO CONTÍNUA , UTILIZANDO EQUIPAMENTO DE PROJEÇÃO COM 6 M³/H DE CAPACIDADE. AF_01/2 016</v>
          </cell>
          <cell r="C3002" t="str">
            <v>M2</v>
          </cell>
          <cell r="D3002">
            <v>116.18</v>
          </cell>
        </row>
        <row r="3003">
          <cell r="A3003">
            <v>91078</v>
          </cell>
          <cell r="B3003" t="str">
            <v>EXECUÇÃO DE REVESTIMENTO DE CONCRETO PROJETADO COM ESPESSURA DE 10 CM, ARMADO COM FIBRAS DE AÇO, INCLINAÇÃO MENOR QUE 90°, APLICAÇÃO CONTÍNU A, UTILIZANDO EQUIPAMENTO DE PROJEÇÃO COM 6 M³/H DE CAPACIDADE. AF_01/ 2016</v>
          </cell>
          <cell r="C3003" t="str">
            <v>M2</v>
          </cell>
          <cell r="D3003">
            <v>137.58000000000001</v>
          </cell>
        </row>
        <row r="3004">
          <cell r="A3004">
            <v>91079</v>
          </cell>
          <cell r="B3004" t="str">
            <v>EXECUÇÃO DE REVESTIMENTO DE CONCRETO PROJETADO COM ESPESSURA DE 7 CM, ARMADO COM FIBRAS DE AÇO, INCLINAÇÃO DE 90°, APLICAÇÃO CONTÍNUA, UTILI ZANDO EQUIPAMENTO DE PROJEÇÃO COM 6 M³/H DE CAPACIDADE. AF_01/2016</v>
          </cell>
          <cell r="C3004" t="str">
            <v>M2</v>
          </cell>
          <cell r="D3004">
            <v>119.93</v>
          </cell>
        </row>
        <row r="3005">
          <cell r="A3005">
            <v>91080</v>
          </cell>
          <cell r="B3005" t="str">
            <v>EXECUÇÃO DE REVESTIMENTO DE CONCRETO PROJETADO COM ESPESSURA DE 10 CM, ARMADO COM FIBRAS DE AÇO, INCLINAÇÃO DE 90°, APLICAÇÃO CONTÍNUA, UTIL IZANDO EQUIPAMENTO DE PROJEÇÃO COM 6 M³/H DE CAPACIDADE. AF_01/2016</v>
          </cell>
          <cell r="C3005" t="str">
            <v>M2</v>
          </cell>
          <cell r="D3005">
            <v>141.18</v>
          </cell>
        </row>
        <row r="3006">
          <cell r="A3006">
            <v>91081</v>
          </cell>
          <cell r="B3006" t="str">
            <v>EXECUÇÃO DE REVESTIMENTO DE CONCRETO PROJETADO COM ESPESSURA DE 7 CM, ARMADO COM FIBRAS DE AÇO, INCLINAÇÃO MENOR QUE 90°, APLICAÇÃO CONTÍNUA , UTILIZANDO EQUIPAMENTO DE PROJEÇÃO COM 3 M³/H DE CAPACIDADE. AF_01/2 016</v>
          </cell>
          <cell r="C3006" t="str">
            <v>M2</v>
          </cell>
          <cell r="D3006">
            <v>126.05</v>
          </cell>
        </row>
        <row r="3007">
          <cell r="A3007">
            <v>91082</v>
          </cell>
          <cell r="B3007" t="str">
            <v>EXECUÇÃO DE REVESTIMENTO DE CONCRETO PROJETADO COM ESPESSURA DE 10 CM, ARMADO COM FIBRAS DE AÇO, INCLINAÇÃO MENOR QUE 90°, APLICAÇÃO CONTÍNU A, UTILIZANDO EQUIPAMENTO DE PROJEÇÃO COM 3 M³/H DE CAPACIDADE. AF_01/ 2016</v>
          </cell>
          <cell r="C3007" t="str">
            <v>M2</v>
          </cell>
          <cell r="D3007">
            <v>148.25</v>
          </cell>
        </row>
        <row r="3008">
          <cell r="A3008">
            <v>91083</v>
          </cell>
          <cell r="B3008" t="str">
            <v>EXECUÇÃO DE REVESTIMENTO DE CONCRETO PROJETADO COM ESPESSURA DE 7 CM, ARMADO COM FIBRAS DE AÇO, INCLINAÇÃO DE 90°, APLICAÇÃO CONTÍNUA, UTILI ZANDO EQUIPAMENTO DE PROJEÇÃO COM 3 M³/H DE CAPACIDADE. AF_01/2016</v>
          </cell>
          <cell r="C3008" t="str">
            <v>M2</v>
          </cell>
          <cell r="D3008">
            <v>132.54</v>
          </cell>
        </row>
        <row r="3009">
          <cell r="A3009">
            <v>91084</v>
          </cell>
          <cell r="B3009" t="str">
            <v>EXECUÇÃO DE REVESTIMENTO DE CONCRETO PROJETADO COM ESPESSURA DE 10 CM, ARMADO COM FIBRAS DE AÇO, INCLINAÇÃO DE 90°, APLICAÇÃO CONTÍNUA, UTIL IZANDO EQUIPAMENTO DE PROJEÇÃO COM 3 M³/H DE CAPACIDADE. AF_01/2016</v>
          </cell>
          <cell r="C3009" t="str">
            <v>M2</v>
          </cell>
          <cell r="D3009">
            <v>154.57</v>
          </cell>
        </row>
        <row r="3010">
          <cell r="A3010">
            <v>91086</v>
          </cell>
          <cell r="B3010" t="str">
            <v>EXECUÇÃO DE REVESTIMENTO DE CONCRETO PROJETADO COM ESPESSURA DE 7 CM, ARMADO COM TELA, INCLINAÇÃO MENOR QUE 90°, APLICAÇÃO DESCONTÍNUA, UTIL IZANDO EQUIPAMENTO DE PROJEÇÃO COM 6 M³/H DE CAPACIDADE. AF_01/2016</v>
          </cell>
          <cell r="C3010" t="str">
            <v>M2</v>
          </cell>
          <cell r="D3010">
            <v>77.86</v>
          </cell>
        </row>
        <row r="3011">
          <cell r="A3011">
            <v>91087</v>
          </cell>
          <cell r="B3011" t="str">
            <v>EXECUÇÃO DE REVESTIMENTO DE CONCRETO PROJETADO COM ESPESSURA DE 10 CM, ARMADO COM TELA, INCLINAÇÃO MENOR QUE 90°, APLICAÇÃO DESCONTÍNUA, UTI LIZANDO EQUIPAMENTO DE PROJEÇÃO COM 6 M³/H DE CAPACIDADE. AF_01/2016</v>
          </cell>
          <cell r="C3011" t="str">
            <v>M2</v>
          </cell>
          <cell r="D3011">
            <v>86.2</v>
          </cell>
        </row>
        <row r="3012">
          <cell r="A3012">
            <v>91088</v>
          </cell>
          <cell r="B3012" t="str">
            <v>EXECUÇÃO DE REVESTIMENTO DE CONCRETO PROJETADO COM ESPESSURA DE 7 CM, ARMADO COM TELA, INCLINAÇÃO DE 90°, APLICAÇÃO DESCONTÍNUA, UTILIZANDO EQUIPAMENTO DE PROJEÇÃO COM 6 M³/H DE CAPACIDADE. AF_01/2016</v>
          </cell>
          <cell r="C3012" t="str">
            <v>M2</v>
          </cell>
          <cell r="D3012">
            <v>104.33</v>
          </cell>
        </row>
        <row r="3013">
          <cell r="A3013">
            <v>91089</v>
          </cell>
          <cell r="B3013" t="str">
            <v>EXECUÇÃO DE REVESTIMENTO DE CONCRETO PROJETADO COM ESPESSURA DE 10 CM, ARMADO COM TELA, INCLINAÇÃO DE 90°, APLICAÇÃO DESCONTÍNUA, UTILIZANDO EQUIPAMENTO DE PROJEÇÃO COM 6 M³/H DE CAPACIDADE. AF_01/2016</v>
          </cell>
          <cell r="C3013" t="str">
            <v>M2</v>
          </cell>
          <cell r="D3013">
            <v>112.75</v>
          </cell>
        </row>
        <row r="3014">
          <cell r="A3014">
            <v>91090</v>
          </cell>
          <cell r="B3014" t="str">
            <v>EXECUÇÃO DE REVESTIMENTO DE CONCRETO PROJETADO COM ESPESSURA DE 7 CM, ARMADO COM TELA, INCLINAÇÃO MENOR QUE 90°, APLICAÇÃO DESCONTÍNUA, UTIL IZANDO EQUIPAMENTO DE PROJEÇÃO COM 3 M³/H DE CAPACIDADE. AF_01/2016</v>
          </cell>
          <cell r="C3014" t="str">
            <v>M2</v>
          </cell>
          <cell r="D3014">
            <v>85.46</v>
          </cell>
        </row>
        <row r="3015">
          <cell r="A3015">
            <v>91091</v>
          </cell>
          <cell r="B3015" t="str">
            <v>EXECUÇÃO DE REVESTIMENTO DE CONCRETO PROJETADO COM ESPESSURA DE 10 CM, ARMADO COM TELA, INCLINAÇÃO MENOR QUE 90°, APLICAÇÃO DESCONTÍNUA, UTI LIZANDO EQUIPAMENTO DE PROJEÇÃO COM 3 M³/H DE CAPACIDADE. AF_01/2016</v>
          </cell>
          <cell r="C3015" t="str">
            <v>M2</v>
          </cell>
          <cell r="D3015">
            <v>94.82</v>
          </cell>
        </row>
        <row r="3016">
          <cell r="A3016">
            <v>91092</v>
          </cell>
          <cell r="B3016" t="str">
            <v>EXECUÇÃO DE REVESTIMENTO DE CONCRETO PROJETADO COM ESPESSURA DE 7 CM, ARMADO COM TELA, INCLINAÇÃO DE 90°, APLICAÇÃO DESCONTÍNUA, UTILIZANDO EQUIPAMENTO DE PROJEÇÃO COM 3 M³/H DE CAPACIDADE. AF_01/2016</v>
          </cell>
          <cell r="C3016" t="str">
            <v>M2</v>
          </cell>
          <cell r="D3016">
            <v>113.2</v>
          </cell>
        </row>
        <row r="3017">
          <cell r="A3017">
            <v>91093</v>
          </cell>
          <cell r="B3017" t="str">
            <v>EXECUÇÃO DE REVESTIMENTO DE CONCRETO PROJETADO COM ESPESSURA DE 10 CM, ARMADO COM TELA, INCLINAÇÃO DE 90°, APLICAÇÃO DESCONTÍNUA, UTILIZANDO EQUIPAMENTO DE PROJEÇÃO COM 3 M³/H DE CAPACIDADE. AF_01/2016</v>
          </cell>
          <cell r="C3017" t="str">
            <v>M2</v>
          </cell>
          <cell r="D3017">
            <v>122.77</v>
          </cell>
        </row>
        <row r="3018">
          <cell r="A3018">
            <v>91094</v>
          </cell>
          <cell r="B3018" t="str">
            <v>EXECUÇÃO DE REVESTIMENTO DE CONCRETO PROJETADO COM ESPESSURA DE 7 CM, ARMADO COM FIBRAS DE AÇO, INCLINAÇÃO MENOR QUE 90°, APLICAÇÃO DESCONTÍ NUA, UTILIZANDO EQUIPAMENTO DE PROJEÇÃO COM 6 M³/H DE CAPACIDADE. AF_0 1/2016</v>
          </cell>
          <cell r="C3018" t="str">
            <v>M2</v>
          </cell>
          <cell r="D3018">
            <v>120.07</v>
          </cell>
        </row>
        <row r="3019">
          <cell r="A3019">
            <v>91095</v>
          </cell>
          <cell r="B3019" t="str">
            <v>EXECUÇÃO DE REVESTIMENTO DE CONCRETO PROJETADO COM ESPESSURA DE 10 CM, ARMADO COM FIBRAS DE AÇO, INCLINAÇÃO MENOR QUE 90°, APLICAÇÃO DESCONT ÍNUA, UTILIZANDO EQUIPAMENTO DE PROJEÇÃO COM 6 M³/H DE CAPACIDADE. AF_ 01/2016</v>
          </cell>
          <cell r="C3019" t="str">
            <v>M2</v>
          </cell>
          <cell r="D3019">
            <v>141.72999999999999</v>
          </cell>
        </row>
        <row r="3020">
          <cell r="A3020">
            <v>91096</v>
          </cell>
          <cell r="B3020" t="str">
            <v>EXECUÇÃO DE REVESTIMENTO DE CONCRETO PROJETADO COM ESPESSURA DE 7 CM, ARMADO COM FIBRAS DE AÇO, INCLINAÇÃO DE 90°, APLICAÇÃO DESCONTÍNUA, UT ILIZANDO EQUIPAMENTO DE PROJEÇÃO COM 6 M³/H DE CAPACIDADE. AF_01/2016</v>
          </cell>
          <cell r="C3020" t="str">
            <v>M2</v>
          </cell>
          <cell r="D3020">
            <v>121.96</v>
          </cell>
        </row>
        <row r="3021">
          <cell r="A3021">
            <v>91097</v>
          </cell>
          <cell r="B3021" t="str">
            <v>EXECUÇÃO DE REVESTIMENTO DE CONCRETO PROJETADO COM ESPESSURA DE 10 CM, ARMADO COM FIBRAS DE AÇO, INCLINAÇÃO DE 90°, APLICAÇÃO DESCONTÍNUA, U TILIZANDO EQUIPAMENTO DE PROJEÇÃO COM 6 M³/H DE CAPACIDADE. AF_01/2016</v>
          </cell>
          <cell r="C3021" t="str">
            <v>M2</v>
          </cell>
          <cell r="D3021">
            <v>143.51</v>
          </cell>
        </row>
        <row r="3022">
          <cell r="A3022">
            <v>91098</v>
          </cell>
          <cell r="B3022" t="str">
            <v>EXECUÇÃO DE REVESTIMENTO DE CONCRETO PROJETADO COM ESPESSURA DE 7 CM, ARMADO COM FIBRAS DE AÇO, INCLINAÇÃO MENOR QUE 90°, APLICAÇÃO DESCONTÍ NUA, UTILIZANDO EQUIPAMENTO DE PROJEÇÃO COM 3 M³/H DE CAPACIDADE. AF_0 1/2016</v>
          </cell>
          <cell r="C3022" t="str">
            <v>M2</v>
          </cell>
          <cell r="D3022">
            <v>129.83000000000001</v>
          </cell>
        </row>
        <row r="3023">
          <cell r="A3023">
            <v>91099</v>
          </cell>
          <cell r="B3023" t="str">
            <v>EXECUÇÃO DE REVESTIMENTO DE CONCRETO PROJETADO COM ESPESSURA DE 10 CM, ARMADO COM FIBRAS DE AÇO, INCLINAÇÃO MENOR QUE 90°, APLICAÇÃO DESCONT ÍNUA, UTILIZANDO EQUIPAMENTO DE PROJEÇÃO COM 3 M³/H DE CAPACIDADE. AF_ 01/2016</v>
          </cell>
          <cell r="C3023" t="str">
            <v>M2</v>
          </cell>
          <cell r="D3023">
            <v>152.37</v>
          </cell>
        </row>
        <row r="3024">
          <cell r="A3024">
            <v>91100</v>
          </cell>
          <cell r="B3024" t="str">
            <v>EXECUÇÃO DE REVESTIMENTO DE CONCRETO PROJETADO COM ESPESSURA DE 7 CM, ARMADO COM FIBRAS DE AÇO, INCLINAÇÃO DE 90°, APLICAÇÃO DESCONTÍNUA, UT ILIZANDO EQUIPAMENTO DE PROJEÇÃO COM 3 M³/H DE CAPACIDADE. AF_01/2016</v>
          </cell>
          <cell r="C3024" t="str">
            <v>M2</v>
          </cell>
          <cell r="D3024">
            <v>134.97999999999999</v>
          </cell>
        </row>
        <row r="3025">
          <cell r="A3025">
            <v>91101</v>
          </cell>
          <cell r="B3025" t="str">
            <v>EXECUÇÃO DE REVESTIMENTO DE CONCRETO PROJETADO COM ESPESSURA DE 10 CM, ARMADO COM FIBRAS DE AÇO, INCLINAÇÃO DE 90°, APLICAÇÃO DESCONTÍNUA, U TILIZANDO EQUIPAMENTO DE PROJEÇÃO COM 3 M³/H DE CAPACIDADE. AF_01/2016</v>
          </cell>
          <cell r="C3025" t="str">
            <v>M2</v>
          </cell>
          <cell r="D3025">
            <v>157.44</v>
          </cell>
        </row>
        <row r="3026">
          <cell r="A3026">
            <v>91104</v>
          </cell>
          <cell r="B3026" t="str">
            <v>TRANSPORTE HORIZONTAL, TUBOS DE PVC SOLDÁVEL COM DIÂMETRO MENOR OU IGU AL A 60 MM, MANUAL, 30M. AF_06/2015</v>
          </cell>
          <cell r="C3026" t="str">
            <v>M</v>
          </cell>
          <cell r="D3026">
            <v>0.04</v>
          </cell>
        </row>
        <row r="3027">
          <cell r="A3027">
            <v>91105</v>
          </cell>
          <cell r="B3027" t="str">
            <v>TRANSPORTE HORIZONTAL, TUBOS DE PVC SOLDÁVEL COM DIÂMETRO MAIOR QUE 60 MM E MENOR OU IGUAL A 85 MM, MANUAL, 30M. AF_06/2015</v>
          </cell>
          <cell r="C3027" t="str">
            <v>M</v>
          </cell>
          <cell r="D3027">
            <v>0.12</v>
          </cell>
        </row>
        <row r="3028">
          <cell r="A3028">
            <v>91106</v>
          </cell>
          <cell r="B3028" t="str">
            <v>TRANSPORTE HORIZONTAL, TUBOS DE PVC SÉRIE NORMAL - ESGOTO PREDIAL, OU REFORÇADO PARA ESGOTO OU ÁGUAS PLUVIAIS PREDIAL, COM DIÂMETRO MENOR OU IGUAL A 75 MM, MANUAL, 30M. AF_06/2015</v>
          </cell>
          <cell r="C3028" t="str">
            <v>M</v>
          </cell>
          <cell r="D3028">
            <v>0.04</v>
          </cell>
        </row>
        <row r="3029">
          <cell r="A3029">
            <v>91107</v>
          </cell>
          <cell r="B3029" t="str">
            <v>TRANSPORTE HORIZONTAL, TUBOS DE PVC SÉRIE NORMAL - ESGOTO PREDIAL, OU REFORÇADO PARA ESGOTO OU ÁGUAS PLUVIAIS PREDIAL, COM DIÂMETRO MAIOR QU E 75 MM E MENOR OU IGUAL A 100 MM, MANUAL, 30M. AF_06/2015</v>
          </cell>
          <cell r="C3029" t="str">
            <v>M</v>
          </cell>
          <cell r="D3029">
            <v>0.06</v>
          </cell>
        </row>
        <row r="3030">
          <cell r="A3030">
            <v>91108</v>
          </cell>
          <cell r="B3030" t="str">
            <v>TRANSPORTE HORIZONTAL, TUBOS DE PVC SÉRIE NORMAL - ESGOTO PREDIAL, OU REFORÇADO PARA ESGOTO OU ÁGUAS PLUVIAIS PREDIAL, COM DIÂMETRO MAIOR QU E 100 MM E MENOR OU IGUAL A 150 MM, MANUAL, 30M. AF_06/2015</v>
          </cell>
          <cell r="C3030" t="str">
            <v>M</v>
          </cell>
          <cell r="D3030">
            <v>0.12</v>
          </cell>
        </row>
        <row r="3031">
          <cell r="A3031">
            <v>91109</v>
          </cell>
          <cell r="B3031" t="str">
            <v>TRANSPORTE HORIZONTAL, TUBOS DE CPVC COM DIÂMETRO MENOR OU IGUAL A 54 MM, MANUAL, 30M. AF_06/2015</v>
          </cell>
          <cell r="C3031" t="str">
            <v>M</v>
          </cell>
          <cell r="D3031">
            <v>0.09</v>
          </cell>
        </row>
        <row r="3032">
          <cell r="A3032">
            <v>91110</v>
          </cell>
          <cell r="B3032" t="str">
            <v>TRANSPORTE HORIZONTAL, TUBOS DE CPVC COM DIÂMETRO MAIOR QUE 54 MM E ME NOR OU IGUAL A 73 MM, MANUAL, 30M. AF_06/2015</v>
          </cell>
          <cell r="C3032" t="str">
            <v>M</v>
          </cell>
          <cell r="D3032">
            <v>0.12</v>
          </cell>
        </row>
        <row r="3033">
          <cell r="A3033">
            <v>91111</v>
          </cell>
          <cell r="B3033" t="str">
            <v>TRANSPORTE HORIZONTAL, TUBOS DE CPVC COM DIÂMETRO MAIOR QUE 73 MM E ME NOR OU IGUAL A 89 MM, MANUAL, 30M. AF_06/2015</v>
          </cell>
          <cell r="C3033" t="str">
            <v>M</v>
          </cell>
          <cell r="D3033">
            <v>0.16</v>
          </cell>
        </row>
        <row r="3034">
          <cell r="A3034">
            <v>91112</v>
          </cell>
          <cell r="B3034" t="str">
            <v>TRANSPORTE HORIZONTAL, TUBOS DE PPR - PN 12 OU PN 25 COM DIÂMETRO MENO R OU IGUAL A 50 MM, MANUAL, 30M. AF_06/2015</v>
          </cell>
          <cell r="C3034" t="str">
            <v>M</v>
          </cell>
          <cell r="D3034">
            <v>0.09</v>
          </cell>
        </row>
        <row r="3035">
          <cell r="A3035">
            <v>91113</v>
          </cell>
          <cell r="B3035" t="str">
            <v>TRANSPORTE HORIZONTAL, TUBOS DE PPR - PN 12 OU PN 25 COM DIÂMETRO MAIO R QUE 50 MM E MENOR OU IGUAL A 75 MM, MANUAL, 30M. AF_06/2015</v>
          </cell>
          <cell r="C3035" t="str">
            <v>M</v>
          </cell>
          <cell r="D3035">
            <v>0.18</v>
          </cell>
        </row>
        <row r="3036">
          <cell r="A3036">
            <v>91114</v>
          </cell>
          <cell r="B3036" t="str">
            <v>TRANSPORTE HORIZONTAL, TUBOS DE PPR - PN 12 OU PN 25 COM DIÂMETRO MAIO R QUE 75 MM E MENOR OU IGUAL A 110 MM, MANUAL, 30M. AF_06/2015</v>
          </cell>
          <cell r="C3036" t="str">
            <v>M</v>
          </cell>
          <cell r="D3036">
            <v>0.35</v>
          </cell>
        </row>
        <row r="3037">
          <cell r="A3037">
            <v>91115</v>
          </cell>
          <cell r="B3037" t="str">
            <v>TRANSPORTE HORIZONTAL, TUBOS DE COBRE - CLASSE E, COM DIÂMETRO MENOR O U IGUAL A 42 MM, MANUAL, 30M. AF_06/2015</v>
          </cell>
          <cell r="C3037" t="str">
            <v>M</v>
          </cell>
          <cell r="D3037">
            <v>0.05</v>
          </cell>
        </row>
        <row r="3038">
          <cell r="A3038">
            <v>91116</v>
          </cell>
          <cell r="B3038" t="str">
            <v>TRANSPORTE HORIZONTAL, TUBOS DE COBRE - CLASSE E, COM DIÂMETRO MAIOR Q UE 42 MM E MENOR OU IGUAL A 66 MM, MANUAL, 30M. AF_06/2015</v>
          </cell>
          <cell r="C3038" t="str">
            <v>M</v>
          </cell>
          <cell r="D3038">
            <v>0.09</v>
          </cell>
        </row>
        <row r="3039">
          <cell r="A3039">
            <v>91117</v>
          </cell>
          <cell r="B3039" t="str">
            <v>TRANSPORTE HORIZONTAL, TUBOS DE COBRE - CLASSE E, COM DIÂMETRO MAIOR Q UE 66 MM E MENOR OU IGUAL A 104 MM, MANUAL, 30M. AF_06/2015</v>
          </cell>
          <cell r="C3039" t="str">
            <v>M</v>
          </cell>
          <cell r="D3039">
            <v>0.14000000000000001</v>
          </cell>
        </row>
        <row r="3040">
          <cell r="A3040">
            <v>91118</v>
          </cell>
          <cell r="B3040" t="str">
            <v>TRANSPORTE HORIZONTAL, TUBOS DE AÇO CARBONO LEVE OU MÉDIO, PRETO OU GA LVANIZADO, COM DIÂMETRO MENOR OU IGUAL A 25 MM, MANUAL, 30M. AF_06/201 5</v>
          </cell>
          <cell r="C3040" t="str">
            <v>M</v>
          </cell>
          <cell r="D3040">
            <v>0.12</v>
          </cell>
        </row>
        <row r="3041">
          <cell r="A3041">
            <v>91119</v>
          </cell>
          <cell r="B3041" t="str">
            <v>TRANSPORTE HORIZONTAL, TUBOS DE AÇO CARBONO LEVE OU MÉDIO, PRETO OU GA LVANIZADO, COM DIÂMETRO MAIOR QUE 25 MM E MENOR OU IGUAL A 40 MM, MANU AL, 30M. AF_06/2015</v>
          </cell>
          <cell r="C3041" t="str">
            <v>M</v>
          </cell>
          <cell r="D3041">
            <v>0.23</v>
          </cell>
        </row>
        <row r="3042">
          <cell r="A3042">
            <v>91120</v>
          </cell>
          <cell r="B3042" t="str">
            <v>TRANSPORTE HORIZONTAL, TUBOS DE AÇO CARBONO LEVE OU MÉDIO, PRETO OU GA LVANIZADO, COM DIÂMETRO MAIOR QUE 40 MM E MENOR OU IGUAL A 65 MM, MANU AL, 30M. AF_06/2015</v>
          </cell>
          <cell r="C3042" t="str">
            <v>M</v>
          </cell>
          <cell r="D3042">
            <v>0.35</v>
          </cell>
        </row>
        <row r="3043">
          <cell r="A3043">
            <v>91121</v>
          </cell>
          <cell r="B3043" t="str">
            <v>TRANSPORTE HORIZONTAL, TUBOS DE AÇO CARBONO LEVE OU MÉDIO, PRETO OU GA LVANIZADO, COM DIÂMETRO MAIOR QUE 65 MM E MENOR OU IGUAL A 90 MM, MANU AL, 30M. AF_06/2015</v>
          </cell>
          <cell r="C3043" t="str">
            <v>M</v>
          </cell>
          <cell r="D3043">
            <v>0.57999999999999996</v>
          </cell>
        </row>
        <row r="3044">
          <cell r="A3044">
            <v>91122</v>
          </cell>
          <cell r="B3044" t="str">
            <v>TRANSPORTE HORIZONTAL, TUBOS DE AÇO CARBONO LEVE OU MÉDIO, PRETO OU GA LVANIZADO, COM DIÂMETRO MAIOR QUE 90 MM E MENOR OU IGUAL A 125 MM, MAN UAL, 30M. AF_06/2015</v>
          </cell>
          <cell r="C3044" t="str">
            <v>M</v>
          </cell>
          <cell r="D3044">
            <v>0.82</v>
          </cell>
        </row>
        <row r="3045">
          <cell r="A3045">
            <v>91123</v>
          </cell>
          <cell r="B3045" t="str">
            <v>TRANSPORTE HORIZONTAL, TUBOS DE AÇO CARBONO LEVE OU MÉDIO, PRETO OU GA LVANIZADO, COM DIÂMETRO MAIOR QUE 125 MM E MENOR OU IGUAL A 150 MM, MA NUAL, 30M. AF_06/2015</v>
          </cell>
          <cell r="C3045" t="str">
            <v>M</v>
          </cell>
          <cell r="D3045">
            <v>1.05</v>
          </cell>
        </row>
        <row r="3046">
          <cell r="A3046">
            <v>91124</v>
          </cell>
          <cell r="B3046" t="str">
            <v>TRANSPORTE HORIZONTAL, MADEIRA, MANUAL, 30M. AF_06/2015</v>
          </cell>
          <cell r="C3046" t="str">
            <v>M3</v>
          </cell>
          <cell r="D3046">
            <v>54.01</v>
          </cell>
        </row>
        <row r="3047">
          <cell r="A3047">
            <v>91125</v>
          </cell>
          <cell r="B3047" t="str">
            <v>TRANSPORTE HORIZONTAL, VERGALHÕES DE AÇO, MANUAL, 30M. AF_06/2015</v>
          </cell>
          <cell r="C3047" t="str">
            <v>KG</v>
          </cell>
          <cell r="D3047">
            <v>0.06</v>
          </cell>
        </row>
        <row r="3048">
          <cell r="A3048">
            <v>91128</v>
          </cell>
          <cell r="B3048" t="str">
            <v>TRANSPORTE HORIZONTAL, LATA DE 18 L, MANIPULADOR TELESCÓPICO, 30M. AF_ 06/2014</v>
          </cell>
          <cell r="C3048" t="str">
            <v>18L</v>
          </cell>
          <cell r="D3048">
            <v>0.12</v>
          </cell>
        </row>
        <row r="3049">
          <cell r="A3049">
            <v>91129</v>
          </cell>
          <cell r="B3049" t="str">
            <v>TRANSPORTE HORIZONTAL, LATA DE 18 L, MANIPULADOR TELESCÓPICO, 50M. AF_ 06/2014</v>
          </cell>
          <cell r="C3049" t="str">
            <v>18L</v>
          </cell>
          <cell r="D3049">
            <v>0.19</v>
          </cell>
        </row>
        <row r="3050">
          <cell r="A3050">
            <v>91130</v>
          </cell>
          <cell r="B3050" t="str">
            <v>TRANSPORTE HORIZONTAL, LATA DE 18 L, MANIPULADOR TELESCÓPICO, 75M. AF_ 06/2014</v>
          </cell>
          <cell r="C3050" t="str">
            <v>18L</v>
          </cell>
          <cell r="D3050">
            <v>0.26</v>
          </cell>
        </row>
        <row r="3051">
          <cell r="A3051">
            <v>91132</v>
          </cell>
          <cell r="B3051" t="str">
            <v>TRANSPORTE HORIZONTAL, LATA DE 18 L, MANIPULADOR TELESCÓPICO, 100M. AF _06/2014</v>
          </cell>
          <cell r="C3051" t="str">
            <v>18L</v>
          </cell>
          <cell r="D3051">
            <v>0.36</v>
          </cell>
        </row>
        <row r="3052">
          <cell r="A3052">
            <v>91134</v>
          </cell>
          <cell r="B3052" t="str">
            <v>TRANSPORTE HORIZONTAL, PÁLETE DE SACOS, MANIPULADOR TELESCÓPICO, 30M. AF_06/2014</v>
          </cell>
          <cell r="C3052" t="str">
            <v>T</v>
          </cell>
          <cell r="D3052">
            <v>2.13</v>
          </cell>
        </row>
        <row r="3053">
          <cell r="A3053">
            <v>91135</v>
          </cell>
          <cell r="B3053" t="str">
            <v>TRANSPORTE HORIZONTAL, PÁLETE DE SACOS, MANIPULADOR TELESCÓPICO, 50M. AF_06/2014</v>
          </cell>
          <cell r="C3053" t="str">
            <v>T</v>
          </cell>
          <cell r="D3053">
            <v>3.83</v>
          </cell>
        </row>
        <row r="3054">
          <cell r="A3054">
            <v>91136</v>
          </cell>
          <cell r="B3054" t="str">
            <v>TRANSPORTE HORIZONTAL, PÁLETE DE SACOS, MANIPULADOR TELESCÓPICO, 75M. AF_06/2014</v>
          </cell>
          <cell r="C3054" t="str">
            <v>T</v>
          </cell>
          <cell r="D3054">
            <v>5.52</v>
          </cell>
        </row>
        <row r="3055">
          <cell r="A3055">
            <v>91137</v>
          </cell>
          <cell r="B3055" t="str">
            <v>TRANSPORTE HORIZONTAL, PÁLETE DE SACOS, MANIPULADOR TELESCÓPICO, 100M. AF_06/2014</v>
          </cell>
          <cell r="C3055" t="str">
            <v>T</v>
          </cell>
          <cell r="D3055">
            <v>7.22</v>
          </cell>
        </row>
        <row r="3056">
          <cell r="A3056">
            <v>91138</v>
          </cell>
          <cell r="B3056" t="str">
            <v>TRANSPORTE HORIZONTAL, BLOCOS VAZADOS DE CONCRETO 19X19X39 CM, MANIPUL ADOR TELESCÓPICO, 30M. AF_06/2014</v>
          </cell>
          <cell r="C3056" t="str">
            <v>MIL</v>
          </cell>
          <cell r="D3056">
            <v>72.209999999999994</v>
          </cell>
        </row>
        <row r="3057">
          <cell r="A3057">
            <v>91139</v>
          </cell>
          <cell r="B3057" t="str">
            <v>TRANSPORTE HORIZONTAL, BLOCOS CERÂMICOS FURADOS NA VERTICAL 19X19X39 C M, MANIPULADOR TELESCÓPICO, 30M. AF_06/2014</v>
          </cell>
          <cell r="C3057" t="str">
            <v>MIL</v>
          </cell>
          <cell r="D3057">
            <v>38.31</v>
          </cell>
        </row>
        <row r="3058">
          <cell r="A3058">
            <v>91140</v>
          </cell>
          <cell r="B3058" t="str">
            <v>TRANSPORTE HORIZONTAL, BLOCOS CERÂMICOS FURADOS NA HORIZONTAL 9X19X19 CM, MANIPULADOR TELESCÓPICO, 30M. AF_06/2014</v>
          </cell>
          <cell r="C3058" t="str">
            <v>MIL</v>
          </cell>
          <cell r="D3058">
            <v>16.95</v>
          </cell>
        </row>
        <row r="3059">
          <cell r="A3059">
            <v>91141</v>
          </cell>
          <cell r="B3059" t="str">
            <v>TRANSPORTE HORIZONTAL, BLOCOS VAZADOS DE CONCRETO 19X19X39 CM, MANIPUL ADOR TELESCÓPICO, 50M. AF_06/2014</v>
          </cell>
          <cell r="C3059" t="str">
            <v>MIL</v>
          </cell>
          <cell r="D3059">
            <v>110.53</v>
          </cell>
        </row>
        <row r="3060">
          <cell r="A3060">
            <v>91142</v>
          </cell>
          <cell r="B3060" t="str">
            <v>TRANSPORTE HORIZONTAL, BLOCOS CERÂMICOS FURADOS NA VERTICAL 19X19X39 C M, MANIPULADOR TELESCÓPICO, 50M. AF_06/2014</v>
          </cell>
          <cell r="C3060" t="str">
            <v>MIL</v>
          </cell>
          <cell r="D3060">
            <v>72.209999999999994</v>
          </cell>
        </row>
        <row r="3061">
          <cell r="A3061">
            <v>91143</v>
          </cell>
          <cell r="B3061" t="str">
            <v>TRANSPORTE HORIZONTAL, BLOCOS CERÂMICOS FURADOS NA HORIZONTAL 9X19X19 CM, MANIPULADOR TELESCÓPICO, 50M. AF_06/2014</v>
          </cell>
          <cell r="C3061" t="str">
            <v>MIL</v>
          </cell>
          <cell r="D3061">
            <v>16.95</v>
          </cell>
        </row>
        <row r="3062">
          <cell r="A3062">
            <v>91144</v>
          </cell>
          <cell r="B3062" t="str">
            <v>TRANSPORTE HORIZONTAL, BLOCOS VAZADOS DE CONCRETO 19X19X39 CM, MANIPUL ADOR TELESCÓPICO, 75M. AF_06/2014</v>
          </cell>
          <cell r="C3062" t="str">
            <v>MIL</v>
          </cell>
          <cell r="D3062">
            <v>148.85</v>
          </cell>
        </row>
        <row r="3063">
          <cell r="A3063">
            <v>91145</v>
          </cell>
          <cell r="B3063" t="str">
            <v>TRANSPORTE HORIZONTAL, BLOCOS CERÂMICOS FURADOS NA VERTICAL 19X19X39 C M, MANIPULADOR TELESCÓPICO, 75M. AF_06/2014</v>
          </cell>
          <cell r="C3063" t="str">
            <v>MIL</v>
          </cell>
          <cell r="D3063">
            <v>110.53</v>
          </cell>
        </row>
        <row r="3064">
          <cell r="A3064">
            <v>91146</v>
          </cell>
          <cell r="B3064" t="str">
            <v>TRANSPORTE HORIZONTAL, BLOCOS CERÂMICOS FURADOS NA HORIZONTAL 9X19X19 CM, MANIPULADOR TELESCÓPICO, 75M. AF_06/2014</v>
          </cell>
          <cell r="C3064" t="str">
            <v>MIL</v>
          </cell>
          <cell r="D3064">
            <v>21.36</v>
          </cell>
        </row>
        <row r="3065">
          <cell r="A3065">
            <v>91147</v>
          </cell>
          <cell r="B3065" t="str">
            <v>TRANSPORTE HORIZONTAL, BLOCOS VAZADOS DE CONCRETO 19X19X39 CM, MANIPUL ADOR TELESCÓPICO, 100M. AF_06/2014</v>
          </cell>
          <cell r="C3065" t="str">
            <v>MIL</v>
          </cell>
          <cell r="D3065">
            <v>204.11</v>
          </cell>
        </row>
        <row r="3066">
          <cell r="A3066">
            <v>91148</v>
          </cell>
          <cell r="B3066" t="str">
            <v>TRANSPORTE HORIZONTAL, BLOCOS CERÂMICOS FURADOS NA VERTICAL 19X19X39 C M, MANIPULADOR TELESCÓPICO, 100M. AF_06/2014</v>
          </cell>
          <cell r="C3066" t="str">
            <v>MIL</v>
          </cell>
          <cell r="D3066">
            <v>131.88999999999999</v>
          </cell>
        </row>
        <row r="3067">
          <cell r="A3067">
            <v>91149</v>
          </cell>
          <cell r="B3067" t="str">
            <v>TRANSPORTE HORIZONTAL, BLOCOS CERÂMICOS FURADOS NA HORIZONTAL 9X19X19 CM, MANIPULADOR TELESCÓPICO, 100M. AF_06/2014</v>
          </cell>
          <cell r="C3067" t="str">
            <v>MIL</v>
          </cell>
          <cell r="D3067">
            <v>33.9</v>
          </cell>
        </row>
        <row r="3068">
          <cell r="A3068">
            <v>91166</v>
          </cell>
          <cell r="B3068" t="str">
            <v>FIXAÇÃO DE TUBOS HORIZONTAIS DE PEX DIAMETROS IGUAIS OU INFERIORES A 4 0 MM COM ABRAÇADEIRA PLÁSTICA 390 MM, FIXADA EM LAJE. AF_05/2015</v>
          </cell>
          <cell r="C3068" t="str">
            <v>M</v>
          </cell>
          <cell r="D3068">
            <v>2.4700000000000002</v>
          </cell>
        </row>
        <row r="3069">
          <cell r="A3069">
            <v>91167</v>
          </cell>
          <cell r="B3069" t="str">
            <v>FIXAÇÃO DE TUBOS HORIZONTAIS DE PPR DIÂMETROS MENORES OU IGUAIS A 40 M M COM ABRAÇADEIRA METÁLICA RÍGIDA TIPO D 1/2", FIXADA EM PERFILADO EM LAJE. AF_05/2015</v>
          </cell>
          <cell r="C3069" t="str">
            <v>M</v>
          </cell>
          <cell r="D3069">
            <v>7.03</v>
          </cell>
        </row>
        <row r="3070">
          <cell r="A3070">
            <v>91168</v>
          </cell>
          <cell r="B3070" t="str">
            <v>FIXAÇÃO DE TUBOS HORIZONTAIS DE PPR DIÂMETROS MAIORES QUE 40 MM E MENO RES OU IGUAIS A 75 MM COM ABRAÇADEIRA METÁLICA RÍGIDA TIPO D 1 1/2", F IXADA EM PERFILADO EM LAJE. AF_05/2015</v>
          </cell>
          <cell r="C3070" t="str">
            <v>M</v>
          </cell>
          <cell r="D3070">
            <v>5.31</v>
          </cell>
        </row>
        <row r="3071">
          <cell r="A3071">
            <v>91169</v>
          </cell>
          <cell r="B3071" t="str">
            <v>FIXAÇÃO DE TUBOS HORIZONTAIS DE PPR DIÂMETROS MAIORES QUE 75 MM COM AB RAÇADEIRA METÁLICA RÍGIDA TIPO D 3", FIXADA EM PERFILADO EM LAJE. AF_0 5/2015</v>
          </cell>
          <cell r="C3071" t="str">
            <v>M</v>
          </cell>
          <cell r="D3071">
            <v>6.3</v>
          </cell>
        </row>
        <row r="3072">
          <cell r="A3072">
            <v>91170</v>
          </cell>
          <cell r="B3072" t="str">
            <v>FIXAÇÃO DE TUBOS HORIZONTAIS DE PVC, CPVC OU COBRE DIÂMETROS MENORES O U IGUAIS A 40 MM OU ELETROCALHAS ATÉ 150MM DE LARGURA, COM ABRAÇADEIRA METÁLICA RÍGIDA TIPO D 1/2, FIXADA EM PERFILADO EM LAJE. AF_05/2015</v>
          </cell>
          <cell r="C3072" t="str">
            <v>M</v>
          </cell>
          <cell r="D3072">
            <v>1.81</v>
          </cell>
        </row>
        <row r="3073">
          <cell r="A3073">
            <v>91171</v>
          </cell>
          <cell r="B3073" t="str">
            <v>FIXAÇÃO DE TUBOS HORIZONTAIS DE PVC, CPVC OU COBRE DIÂMETROS MAIORES Q UE 40 MM E MENORES OU IGUAIS A 75 MM COM ABRAÇADEIRA METÁLICA RÍGIDA T IPO D 1 1/2", FIXADA EM PERFILADO EM LAJE. AF_05/2015</v>
          </cell>
          <cell r="C3073" t="str">
            <v>M</v>
          </cell>
          <cell r="D3073">
            <v>2.2599999999999998</v>
          </cell>
        </row>
        <row r="3074">
          <cell r="A3074">
            <v>91172</v>
          </cell>
          <cell r="B3074" t="str">
            <v>FIXAÇÃO DE TUBOS HORIZONTAIS DE PVC, CPVC OU COBRE DIÂMETROS MAIORES Q UE 75 MM COM ABRAÇADEIRA METÁLICA RÍGIDA TIPO D 3", FIXADA EM PERFILAD O EM LAJE. AF_05/2015</v>
          </cell>
          <cell r="C3074" t="str">
            <v>M</v>
          </cell>
          <cell r="D3074">
            <v>3.33</v>
          </cell>
        </row>
        <row r="3075">
          <cell r="A3075">
            <v>91173</v>
          </cell>
          <cell r="B3075" t="str">
            <v>FIXAÇÃO DE TUBOS VERTICAIS DE PPR DIÂMETROS MENORES OU IGUAIS A 40 MM COM ABRAÇADEIRA METÁLICA RÍGIDA TIPO D 1/2", FIXADA EM PERFILADO EM AL VENARIA. AF_05/2015</v>
          </cell>
          <cell r="C3075" t="str">
            <v>M</v>
          </cell>
          <cell r="D3075">
            <v>0.92</v>
          </cell>
        </row>
        <row r="3076">
          <cell r="A3076">
            <v>91174</v>
          </cell>
          <cell r="B3076" t="str">
            <v>FIXAÇÃO DE TUBOS VERTICAIS DE PPR DIÂMETROS MAIORES QUE 40 MM E MENORE S OU IGUAIS A 75 MM COM ABRAÇADEIRA METÁLICA RÍGIDA TIPO D 1 1/2", FIX ADA EM PERFILADO EM ALVENARIA. AF_05/2015</v>
          </cell>
          <cell r="C3076" t="str">
            <v>M</v>
          </cell>
          <cell r="D3076">
            <v>1.8</v>
          </cell>
        </row>
        <row r="3077">
          <cell r="A3077">
            <v>91175</v>
          </cell>
          <cell r="B3077" t="str">
            <v>FIXAÇÃO DE TUBOS VERTICAIS DE PPR DIÂMETROS MAIORES QUE 75 MM COM ABRA ÇADEIRA METÁLICA RÍGIDA TIPO D 3", FIXADA EM PERFILADO EM ALVENARIA. A F_05/2015</v>
          </cell>
          <cell r="C3077" t="str">
            <v>M</v>
          </cell>
          <cell r="D3077">
            <v>2.92</v>
          </cell>
        </row>
        <row r="3078">
          <cell r="A3078">
            <v>91182</v>
          </cell>
          <cell r="B3078" t="str">
            <v>FIXAÇÃO DE TUBOS HORIZONTAIS DE PPR DIÂMETROS MENORES OU IGUAIS A 40 M M COM ABRAÇADEIRA METÁLICA FLEXÍVEL 18 MM, FIXADA DIRETAMENTE NA LAJE. AF_05/2015</v>
          </cell>
          <cell r="C3078" t="str">
            <v>M</v>
          </cell>
          <cell r="D3078">
            <v>17.079999999999998</v>
          </cell>
        </row>
        <row r="3079">
          <cell r="A3079">
            <v>91183</v>
          </cell>
          <cell r="B3079" t="str">
            <v>FIXAÇÃO DE TUBOS HORIZONTAIS DE PPR DIÂMETROS MAIORES QUE 40 MM E MENO RES OU IGUAIS A 75 MM COM ABRAÇADEIRA METÁLICA FLEXÍVEL 18 MM, FIXADA DIRETAMENTE NA LAJE. AF_05/2015</v>
          </cell>
          <cell r="C3079" t="str">
            <v>M</v>
          </cell>
          <cell r="D3079">
            <v>8.51</v>
          </cell>
        </row>
        <row r="3080">
          <cell r="A3080">
            <v>91184</v>
          </cell>
          <cell r="B3080" t="str">
            <v>FIXAÇÃO DE TUBOS HORIZONTAIS DE PPR DIÂMETROS MAIORES QUE 75 MM COM AB RAÇADEIRA METÁLICA FLEXÍVEL 18 MM, FIXADA DIRETAMENTE NA LAJE. AF_05/2 015</v>
          </cell>
          <cell r="C3080" t="str">
            <v>M</v>
          </cell>
          <cell r="D3080">
            <v>7.98</v>
          </cell>
        </row>
        <row r="3081">
          <cell r="A3081">
            <v>91185</v>
          </cell>
          <cell r="B3081" t="str">
            <v>FIXAÇÃO DE TUBOS HORIZONTAIS DE PVC, CPVC OU COBRE DIÂMETROS MENORES O U IGUAIS A 40 MM COM ABRAÇADEIRA METÁLICA FLEXÍVEL 18 MM, FIXADA DIRET AMENTE NA LAJE. AF_05/2015</v>
          </cell>
          <cell r="C3081" t="str">
            <v>M</v>
          </cell>
          <cell r="D3081">
            <v>4.3899999999999997</v>
          </cell>
        </row>
        <row r="3082">
          <cell r="A3082">
            <v>91186</v>
          </cell>
          <cell r="B3082" t="str">
            <v>FIXAÇÃO DE TUBOS HORIZONTAIS DE PVC, CPVC OU COBRE DIÂMETROS MAIORES Q UE 40 MM E MENORES OU IGUAIS A 75 MM COM ABRAÇADEIRA METÁLICA FLEXÍVEL 18 MM, FIXADA DIRETAMENTE NA LAJE. AF_05/2015</v>
          </cell>
          <cell r="C3082" t="str">
            <v>M</v>
          </cell>
          <cell r="D3082">
            <v>3.65</v>
          </cell>
        </row>
        <row r="3083">
          <cell r="A3083">
            <v>91187</v>
          </cell>
          <cell r="B3083" t="str">
            <v>FIXAÇÃO DE TUBOS HORIZONTAIS DE PVC, CPVC OU COBRE DIÂMETROS MAIORES Q UE 75 MM COM ABRAÇADEIRA METÁLICA FLEXÍVEL 18 MM, FIXADA DIRETAMENTE N A LAJE. AF_05/2015</v>
          </cell>
          <cell r="C3083" t="str">
            <v>M</v>
          </cell>
          <cell r="D3083">
            <v>4.21</v>
          </cell>
        </row>
        <row r="3084">
          <cell r="A3084">
            <v>91188</v>
          </cell>
          <cell r="B3084" t="str">
            <v>CHUMBAMENTO PONTUAL DE ABERTURA EM LAJE COM PASSAGEM DE 1 TUBO DE DIAM ETRO EQUIVALENTE IGUAL À  50 MM. AF_05/2015</v>
          </cell>
          <cell r="C3084" t="str">
            <v>UN</v>
          </cell>
          <cell r="D3084">
            <v>4.41</v>
          </cell>
        </row>
        <row r="3085">
          <cell r="A3085">
            <v>91189</v>
          </cell>
          <cell r="B3085" t="str">
            <v>CHUMBAMENTO PONTUAL DE ABERTURA EM LAJE COM PASSAGEM DE MAIS DE 1 TUBO DE  DIAMETRO EQUIVALENTE IGUAL À  50 MM. AF_05/2015</v>
          </cell>
          <cell r="C3085" t="str">
            <v>UN</v>
          </cell>
          <cell r="D3085">
            <v>30.37</v>
          </cell>
        </row>
        <row r="3086">
          <cell r="A3086">
            <v>91190</v>
          </cell>
          <cell r="B3086" t="str">
            <v>CHUMBAMENTO PONTUAL EM PASSAGEM DE TUBO COM DIÂMETRO MENOR OU IGUAL A 40 MM. AF_05/2015</v>
          </cell>
          <cell r="C3086" t="str">
            <v>UN</v>
          </cell>
          <cell r="D3086">
            <v>3.15</v>
          </cell>
        </row>
        <row r="3087">
          <cell r="A3087">
            <v>91191</v>
          </cell>
          <cell r="B3087" t="str">
            <v>CHUMBAMENTO PONTUAL EM PASSAGEM DE TUBO COM DIÂMETROS ENTRE 40 MM E 75 MM. AF_05/2015</v>
          </cell>
          <cell r="C3087" t="str">
            <v>UN</v>
          </cell>
          <cell r="D3087">
            <v>3.33</v>
          </cell>
        </row>
        <row r="3088">
          <cell r="A3088">
            <v>91192</v>
          </cell>
          <cell r="B3088" t="str">
            <v>CHUMBAMENTO PONTUAL EM PASSAGEM DE TUBO COM DIÂMETRO MAIOR QUE 75 MM. AF_05/2015</v>
          </cell>
          <cell r="C3088" t="str">
            <v>UN</v>
          </cell>
          <cell r="D3088">
            <v>3.69</v>
          </cell>
        </row>
        <row r="3089">
          <cell r="A3089">
            <v>91222</v>
          </cell>
          <cell r="B3089" t="str">
            <v>RASGO EM ALVENARIA PARA RAMAIS/ DISTRIBUIÇÃO COM DIÂMETROS MAIORES QUE 40 MM E MENORES OU IGUAIS A 75 MM. AF_05/2015</v>
          </cell>
          <cell r="C3089" t="str">
            <v>M</v>
          </cell>
          <cell r="D3089">
            <v>8.6999999999999993</v>
          </cell>
        </row>
        <row r="3090">
          <cell r="A3090">
            <v>91273</v>
          </cell>
          <cell r="B3090" t="str">
            <v>PLACA VIBRATÓRIA REVERSÍVEL COM MOTOR 4 TEMPOS A GASOLINA, FORÇA CENTR ÍFUGA DE 25 KN (2500 KGF), POTÊNCIA 5,5 CV - DEPRECIAÇÃO. AF_08/2015</v>
          </cell>
          <cell r="C3090" t="str">
            <v>H</v>
          </cell>
          <cell r="D3090">
            <v>0.94</v>
          </cell>
        </row>
        <row r="3091">
          <cell r="A3091">
            <v>91274</v>
          </cell>
          <cell r="B3091" t="str">
            <v>PLACA VIBRATÓRIA REVERSÍVEL COM MOTOR 4 TEMPOS A GASOLINA, FORÇA CENTR ÍFUGA DE 25 KN (2500 KGF), POTÊNCIA 5,5 CV - JUROS. AF_08/2015</v>
          </cell>
          <cell r="C3091" t="str">
            <v>H</v>
          </cell>
          <cell r="D3091">
            <v>0.32</v>
          </cell>
        </row>
        <row r="3092">
          <cell r="A3092">
            <v>91275</v>
          </cell>
          <cell r="B3092" t="str">
            <v>PLACA VIBRATÓRIA REVERSÍVEL COM MOTOR 4 TEMPOS A GASOLINA, FORÇA CENTR ÍFUGA DE 25 KN (2500 KGF), POTÊNCIA 5,5 CV - MANUTENÇÃO. AF_08/2015</v>
          </cell>
          <cell r="C3092" t="str">
            <v>H</v>
          </cell>
          <cell r="D3092">
            <v>0.61</v>
          </cell>
        </row>
        <row r="3093">
          <cell r="A3093">
            <v>91276</v>
          </cell>
          <cell r="B3093" t="str">
            <v>PLACA VIBRATÓRIA REVERSÍVEL COM MOTOR 4 TEMPOS A GASOLINA, FORÇA CENTR ÍFUGA DE 25 KN (2500 KGF), POTÊNCIA 5,5 CV - MATERIAIS NA OPERAÇÃO. AF _08/2015</v>
          </cell>
          <cell r="C3093" t="str">
            <v>H</v>
          </cell>
          <cell r="D3093">
            <v>4.5</v>
          </cell>
        </row>
        <row r="3094">
          <cell r="A3094">
            <v>91277</v>
          </cell>
          <cell r="B3094" t="str">
            <v>PLACA VIBRATÓRIA REVERSÍVEL COM MOTOR 4 TEMPOS A GASOLINA, FORÇA CENTR ÍFUGA DE 25 KN (2500 KGF), POTÊNCIA 5,5 CV - CHP DIURNO. AF_08/2015</v>
          </cell>
          <cell r="C3094" t="str">
            <v>CHP</v>
          </cell>
          <cell r="D3094">
            <v>6.38</v>
          </cell>
        </row>
        <row r="3095">
          <cell r="A3095">
            <v>91278</v>
          </cell>
          <cell r="B3095" t="str">
            <v>PLACA VIBRATÓRIA REVERSÍVEL COM MOTOR 4 TEMPOS A GASOLINA, FORÇA CENTR ÍFUGA DE 25 KN (2500 KGF), POTÊNCIA 5,5 CV - CHI DIURNO. AF_08/2015</v>
          </cell>
          <cell r="C3095" t="str">
            <v>CHI</v>
          </cell>
          <cell r="D3095">
            <v>1.26</v>
          </cell>
        </row>
        <row r="3096">
          <cell r="A3096">
            <v>91279</v>
          </cell>
          <cell r="B3096" t="str">
            <v>CORTADORA DE PISO COM MOTOR 4 TEMPOS A GASOLINA, POTÊNCIA DE 13 HP, CO M DISCO DE CORTE DIAMANTADO SEGMENTADO PARA CONCRETO, DIÂMETRO DE 350 MM, FURO DE 1" (14 X 1") - DEPRECIAÇÃO. AF_08/2015</v>
          </cell>
          <cell r="C3096" t="str">
            <v>H</v>
          </cell>
          <cell r="D3096">
            <v>0.98</v>
          </cell>
        </row>
        <row r="3097">
          <cell r="A3097">
            <v>91280</v>
          </cell>
          <cell r="B3097" t="str">
            <v>CORTADORA DE PISO COM MOTOR 4 TEMPOS A GASOLINA, POTÊNCIA DE 13 HP, CO M DISCO DE CORTE DIAMANTADO SEGMENTADO PARA CONCRETO, DIÂMETRO DE 350 MM, FURO DE 1" (14 X 1") - JUROS. AF_08/2015</v>
          </cell>
          <cell r="C3097" t="str">
            <v>H</v>
          </cell>
          <cell r="D3097">
            <v>0.28999999999999998</v>
          </cell>
        </row>
        <row r="3098">
          <cell r="A3098">
            <v>91281</v>
          </cell>
          <cell r="B3098" t="str">
            <v>CORTADORA DE PISO COM MOTOR 4 TEMPOS A GASOLINA, POTÊNCIA DE 13 HP, CO M DISCO DE CORTE DIAMANTADO SEGMENTADO PARA CONCRETO, DIÂMETRO DE 350 MM, FURO DE 1" (14 X 1") - MANUTENÇÃO. AF_08/2015</v>
          </cell>
          <cell r="C3098" t="str">
            <v>H</v>
          </cell>
          <cell r="D3098">
            <v>0.95</v>
          </cell>
        </row>
        <row r="3099">
          <cell r="A3099">
            <v>91282</v>
          </cell>
          <cell r="B3099" t="str">
            <v>CORTADORA DE PISO COM MOTOR 4 TEMPOS A GASOLINA, POTÊNCIA DE 13 HP, CO M DISCO DE CORTE DIAMANTADO SEGMENTADO PARA CONCRETO, DIÂMETRO DE 350 MM, FURO DE 1" (14 X 1") - MATERIAIS NA OPERAÇÃO. AF_08/2015</v>
          </cell>
          <cell r="C3099" t="str">
            <v>H</v>
          </cell>
          <cell r="D3099">
            <v>10.82</v>
          </cell>
        </row>
        <row r="3100">
          <cell r="A3100">
            <v>91283</v>
          </cell>
          <cell r="B3100" t="str">
            <v>CORTADORA DE PISO COM MOTOR 4 TEMPOS A GASOLINA, POTÊNCIA DE 13 HP, CO M DISCO DE CORTE DIAMANTADO SEGMENTADO PARA CONCRETO, DIÂMETRO DE 350 MM, FURO DE 1" (14 X 1") - CHP DIURNO. AF_08/2015</v>
          </cell>
          <cell r="C3100" t="str">
            <v>CHP</v>
          </cell>
          <cell r="D3100">
            <v>13.06</v>
          </cell>
        </row>
        <row r="3101">
          <cell r="A3101">
            <v>91285</v>
          </cell>
          <cell r="B3101" t="str">
            <v>CORTADORA DE PISO COM MOTOR 4 TEMPOS A GASOLINA, POTÊNCIA DE 13 HP, CO M DISCO DE CORTE DIAMANTADO SEGMENTADO PARA CONCRETO, DIÂMETRO DE 350 MM, FURO DE 1" (14 X 1") - CHI DIURNO. AF_08/2015</v>
          </cell>
          <cell r="C3101" t="str">
            <v>CHI</v>
          </cell>
          <cell r="D3101">
            <v>1.27</v>
          </cell>
        </row>
        <row r="3102">
          <cell r="A3102">
            <v>91286</v>
          </cell>
          <cell r="B3102" t="str">
            <v>ADUELA / MARCO / BATENTE PARA PORTA DE 60X210CM, PADRÃO POPULAR - FORN ECIMENTO E MONTAGEM. AF_08/2015</v>
          </cell>
          <cell r="C3102" t="str">
            <v>UN</v>
          </cell>
          <cell r="D3102">
            <v>111.38</v>
          </cell>
        </row>
        <row r="3103">
          <cell r="A3103">
            <v>91287</v>
          </cell>
          <cell r="B3103" t="str">
            <v>ADUELA / MARCO / BATENTE PARA PORTA DE 70X210CM, PADRÃO POPULAR - FORN ECIMENTO E MONTAGEM. AF_08/2015</v>
          </cell>
          <cell r="C3103" t="str">
            <v>UN</v>
          </cell>
          <cell r="D3103">
            <v>116.9</v>
          </cell>
        </row>
        <row r="3104">
          <cell r="A3104">
            <v>91288</v>
          </cell>
          <cell r="B3104" t="str">
            <v>ADUELA / MARCO / BATENTE PARA PORTA DE 80X210CM, PADRÃO POPULAR - FORN ECIMENTO E MONTAGEM. AF_08/2015</v>
          </cell>
          <cell r="C3104" t="str">
            <v>UN</v>
          </cell>
          <cell r="D3104">
            <v>122.43</v>
          </cell>
        </row>
        <row r="3105">
          <cell r="A3105">
            <v>91290</v>
          </cell>
          <cell r="B3105" t="str">
            <v>ADUELA / MARCO / BATENTE PARA PORTA DE 90X210CM, PADRÃO POPULAR - FORN ECIMENTO E MONTAGEM. AF_08/2015</v>
          </cell>
          <cell r="C3105" t="str">
            <v>UN</v>
          </cell>
          <cell r="D3105">
            <v>127.94</v>
          </cell>
        </row>
        <row r="3106">
          <cell r="A3106">
            <v>91291</v>
          </cell>
          <cell r="B3106" t="str">
            <v>ADUELA / MARCO / BATENTE PARA PORTA DE 60X210CM, FIXAÇÃO COM ARGAMASSA , PADRÃO POPULAR - FORNECIMENTO E INSTALAÇÃO. AF_08/2015_P</v>
          </cell>
          <cell r="C3106" t="str">
            <v>UN</v>
          </cell>
          <cell r="D3106">
            <v>160.72</v>
          </cell>
        </row>
        <row r="3107">
          <cell r="A3107">
            <v>91292</v>
          </cell>
          <cell r="B3107" t="str">
            <v>ADUELA / MARCO / BATENTE PARA PORTA DE 70X210CM, FIXAÇÃO COM ARGAMASSA , PADRÃO POPULAR - FORNECIMENTO E INSTALAÇÃO. AF_08/2015_P</v>
          </cell>
          <cell r="C3107" t="str">
            <v>UN</v>
          </cell>
          <cell r="D3107">
            <v>170.28</v>
          </cell>
        </row>
        <row r="3108">
          <cell r="A3108">
            <v>91293</v>
          </cell>
          <cell r="B3108" t="str">
            <v>ADUELA / MARCO / BATENTE PARA PORTA DE 80X210CM, FIXAÇÃO COM ARGAMASSA , PADRÃO POPULAR - FORNECIMENTO E INSTALAÇÃO. AF_08/2015_P</v>
          </cell>
          <cell r="C3108" t="str">
            <v>UN</v>
          </cell>
          <cell r="D3108">
            <v>179.85</v>
          </cell>
        </row>
        <row r="3109">
          <cell r="A3109">
            <v>91294</v>
          </cell>
          <cell r="B3109" t="str">
            <v>ADUELA / MARCO / BATENTE PARA PORTA DE 90X210CM, FIXAÇÃO COM ARGAMASSA , PADRÃO POPULAR - FORNECIMENTO E INSTALAÇÃO. AF_08/2015_P</v>
          </cell>
          <cell r="C3109" t="str">
            <v>UN</v>
          </cell>
          <cell r="D3109">
            <v>189.44</v>
          </cell>
        </row>
        <row r="3110">
          <cell r="A3110">
            <v>91295</v>
          </cell>
          <cell r="B3110" t="str">
            <v>PORTA DE MADEIRA ALMOFADADA, SEMI-OCA (LEVE OU MÉDIA), 60X210CM, ESPES SURA DE 3CM, INCLUSO DOBRADIÇAS - FORNECIMENTO E INSTALAÇÃO. AF_08/201 5</v>
          </cell>
          <cell r="C3110" t="str">
            <v>UN</v>
          </cell>
          <cell r="D3110">
            <v>402.28</v>
          </cell>
        </row>
        <row r="3111">
          <cell r="A3111">
            <v>91296</v>
          </cell>
          <cell r="B3111" t="str">
            <v>PORTA DE MADEIRA ALMOFADADA, SEMI-OCA (LEVE OU MÉDIA), 70X210CM, ESPES SURA DE 3CM, INCLUSO DOBRADIÇAS - FORNECIMENTO E INSTALAÇÃO. AF_08/201 5</v>
          </cell>
          <cell r="C3111" t="str">
            <v>UN</v>
          </cell>
          <cell r="D3111">
            <v>418.54</v>
          </cell>
        </row>
        <row r="3112">
          <cell r="A3112">
            <v>91297</v>
          </cell>
          <cell r="B3112" t="str">
            <v>PORTA DE MADEIRA ALMOFADADA, SEMI-OCA (LEVE OU MÉDIA), 80X210CM, ESPES SURA DE 3,5CM, INCLUSO DOBRADIÇAS - FORNECIMENTO E INSTALAÇÃO. AF_08/2 015</v>
          </cell>
          <cell r="C3112" t="str">
            <v>UN</v>
          </cell>
          <cell r="D3112">
            <v>301.29000000000002</v>
          </cell>
        </row>
        <row r="3113">
          <cell r="A3113">
            <v>91298</v>
          </cell>
          <cell r="B3113" t="str">
            <v>PORTA DE MADEIRA TIPO VENEZIANA, SEMI-OCA (LEVE OU MÉDIA), 80X210CM, E SPESSURA DE 3CM, INCLUSO DOBRADIÇAS - FORNECIMENTO E INSTALAÇÃO. AF_08 /2015</v>
          </cell>
          <cell r="C3113" t="str">
            <v>UN</v>
          </cell>
          <cell r="D3113">
            <v>523.08000000000004</v>
          </cell>
        </row>
        <row r="3114">
          <cell r="A3114">
            <v>91299</v>
          </cell>
          <cell r="B3114" t="str">
            <v>PORTA DE MADEIRA, TIPO MEXICANA, SEMI-OCA (PESADA OU SUPERPESADA), 80X 210CM, ESPESSURA DE 3,5CM, INCLUSO DOBRADIÇAS - FORNECIMENTO E INSTALA ÇÃO. AF_08/2015</v>
          </cell>
          <cell r="C3114" t="str">
            <v>UN</v>
          </cell>
          <cell r="D3114">
            <v>873.21</v>
          </cell>
        </row>
        <row r="3115">
          <cell r="A3115">
            <v>91300</v>
          </cell>
          <cell r="B3115" t="str">
            <v>ALIZAR / GUARNIÇÃO DE 5X1,5CM PARA PORTA DE 60X210CM FIXADO COM PREGOS , PADRÃO POPULAR - FORNECIMENTO E INSTALAÇÃO. AF_08/2015_P</v>
          </cell>
          <cell r="C3115" t="str">
            <v>UN</v>
          </cell>
          <cell r="D3115">
            <v>17.96</v>
          </cell>
        </row>
        <row r="3116">
          <cell r="A3116">
            <v>91301</v>
          </cell>
          <cell r="B3116" t="str">
            <v>ALIZAR / GUARNIÇÃO DE 5X1,5CM PARA PORTA DE 70X210CM FIXADO COM PREGOS , PADRÃO POPULAR - FORNECIMENTO E INSTALAÇÃO. AF_08/2015_P</v>
          </cell>
          <cell r="C3116" t="str">
            <v>UN</v>
          </cell>
          <cell r="D3116">
            <v>18.98</v>
          </cell>
        </row>
        <row r="3117">
          <cell r="A3117">
            <v>91302</v>
          </cell>
          <cell r="B3117" t="str">
            <v>ALIZAR / GUARNIÇÃO DE 5X1,5CM PARA PORTA DE 80X210CM FIXADO COM PREGOS , PADRÃO POPULAR - FORNECIMENTO E INSTALAÇÃO. AF_08/2015_P</v>
          </cell>
          <cell r="C3117" t="str">
            <v>UN</v>
          </cell>
          <cell r="D3117">
            <v>20.010000000000002</v>
          </cell>
        </row>
        <row r="3118">
          <cell r="A3118">
            <v>91303</v>
          </cell>
          <cell r="B3118" t="str">
            <v>ALIZAR / GUARNIÇÃO DE 5X1,5CM PARA PORTA DE 90X210CM FIXADO COM PREGOS , PADRÃO POPULAR - FORNECIMENTO E INSTALAÇÃO. AF_08/2015_P</v>
          </cell>
          <cell r="C3118" t="str">
            <v>UN</v>
          </cell>
          <cell r="D3118">
            <v>21.07</v>
          </cell>
        </row>
        <row r="3119">
          <cell r="A3119">
            <v>91304</v>
          </cell>
          <cell r="B3119" t="str">
            <v>FECHADURA DE EMBUTIR COM CILINDRO, EXTERNA, COMPLETA, ACABAMENTO PADRÃ O POPULAR, INCLUSO EXECUÇÃO DE FURO - FORNECIMENTO E INSTALAÇÃO. AF_08 /2015</v>
          </cell>
          <cell r="C3119" t="str">
            <v>UN</v>
          </cell>
          <cell r="D3119">
            <v>58.8</v>
          </cell>
        </row>
        <row r="3120">
          <cell r="A3120">
            <v>91305</v>
          </cell>
          <cell r="B3120" t="str">
            <v>FECHADURA DE EMBUTIR PARA PORTA DE BANHEIRO, COMPLETA, ACABAMENTO PADR ÃO POPULAR, INCLUSO EXECUÇÃO DE FURO - FORNECIMENTO E INSTALAÇÃO. AF_0 8/2015</v>
          </cell>
          <cell r="C3120" t="str">
            <v>UN</v>
          </cell>
          <cell r="D3120">
            <v>44.38</v>
          </cell>
        </row>
        <row r="3121">
          <cell r="A3121">
            <v>91306</v>
          </cell>
          <cell r="B3121" t="str">
            <v>FECHADURA DE EMBUTIR PARA PORTAS INTERNAS, COMPLETA, ACABAMENTO PADRÃO MÉDIO, COM EXECUÇÃO DE FURO - FORNECIMENTO E INSTALAÇÃO. AF_08/2015</v>
          </cell>
          <cell r="C3121" t="str">
            <v>UN</v>
          </cell>
          <cell r="D3121">
            <v>66.41</v>
          </cell>
        </row>
        <row r="3122">
          <cell r="A3122">
            <v>91307</v>
          </cell>
          <cell r="B3122" t="str">
            <v>FECHADURA DE EMBUTIR PARA PORTAS INTERNAS, COMPLETA, ACABAMENTO PADRÃO POPULAR, COM EXECUÇÃO DE FURO - FORNECIMENTO E INSTALAÇÃO. AF_08/2015</v>
          </cell>
          <cell r="C3122" t="str">
            <v>UN</v>
          </cell>
          <cell r="D3122">
            <v>46.61</v>
          </cell>
        </row>
        <row r="3123">
          <cell r="A3123">
            <v>91312</v>
          </cell>
          <cell r="B3123" t="str">
            <v>KIT DE PORTA DE MADEIRA PARA PINTURA, SEMI-OCA (LEVE OU MÉDIA), PADRÃO POPULAR, 60X210CM, ESPESSURA DE 3,5CM, ITENS INCLUSOS: DOBRADIÇAS, MO NTAGEM E INSTALAÇÃO DO BATENTE, FECHADURA COM EXECUÇÃO DO FURO - FORNE CIMENTO E INSTALAÇÃO. AF_08/2015</v>
          </cell>
          <cell r="C3123" t="str">
            <v>UN</v>
          </cell>
          <cell r="D3123">
            <v>378.15</v>
          </cell>
        </row>
        <row r="3124">
          <cell r="A3124">
            <v>91313</v>
          </cell>
          <cell r="B3124" t="str">
            <v>KIT DE PORTA DE MADEIRA PARA PINTURA, SEMI-OCA (LEVE OU MÉDIA), PADRÃO POPULAR, 70X210CM, ESPESSURA DE 3,5CM, ITENS INCLUSOS: DOBRADIÇAS, MO NTAGEM E INSTALAÇÃO DO BATENTE, FECHADURA COM EXECUÇÃO DO FURO - FORNE CIMENTO E INSTALAÇÃO. AF_08/2015</v>
          </cell>
          <cell r="C3124" t="str">
            <v>UN</v>
          </cell>
          <cell r="D3124">
            <v>397.61</v>
          </cell>
        </row>
        <row r="3125">
          <cell r="A3125">
            <v>91314</v>
          </cell>
          <cell r="B3125" t="str">
            <v>KIT DE PORTA DE MADEIRA PARA PINTURA, SEMI-OCA (LEVE OU MÉDIA), PADRÃO POPULAR, 80X210CM, ESPESSURA DE 3,5CM, ITENS INCLUSOS: DOBRADIÇAS, MO NTAGEM E INSTALAÇÃO DO BATENTE, FECHADURA COM EXECUÇÃO DO FURO - FORNE CIMENTO E INSTALAÇÃO. AF_08/2015</v>
          </cell>
          <cell r="C3125" t="str">
            <v>UN</v>
          </cell>
          <cell r="D3125">
            <v>427.03</v>
          </cell>
        </row>
        <row r="3126">
          <cell r="A3126">
            <v>91315</v>
          </cell>
          <cell r="B3126" t="str">
            <v>KIT DE PORTA DE MADEIRA PARA PINTURA, SEMI-OCA (LEVE OU MÉDIA), PADRÃO POPULAR, 90X210CM, ESPESSURA DE 3,5CM, ITENS INCLUSOS: DOBRADIÇAS, MO NTAGEM E INSTALAÇÃO DO BATENTE, FECHADURA COM EXECUÇÃO DO FURO - FORNE CIMENTO E INSTALAÇÃO. AF_08/2015</v>
          </cell>
          <cell r="C3126" t="str">
            <v>UN</v>
          </cell>
          <cell r="D3126">
            <v>453.97</v>
          </cell>
        </row>
        <row r="3127">
          <cell r="A3127">
            <v>91318</v>
          </cell>
          <cell r="B3127" t="str">
            <v>KIT DE PORTA DE MADEIRA PARA PINTURA, SEMI-OCA (LEVE OU MÉDIA), PADRÃO POPULAR, 60X210CM, ESPESSURA DE 3,5CM, ITENS INCLUSOS: DOBRADIÇAS, MO NTAGEM E INSTALAÇÃO DO BATENTE, SEM FECHADURA - FORNECIMENTO E INSTALA ÇÃO. AF_08/2015</v>
          </cell>
          <cell r="C3127" t="str">
            <v>UN</v>
          </cell>
          <cell r="D3127">
            <v>333.77</v>
          </cell>
        </row>
        <row r="3128">
          <cell r="A3128">
            <v>91319</v>
          </cell>
          <cell r="B3128" t="str">
            <v>KIT DE PORTA DE MADEIRA PARA PINTURA, SEMI-OCA (LEVE OU MÉDIA), PADRÃO POPULAR, 70X210CM, ESPESSURA DE 3,5CM, ITENS INCLUSOS: DOBRADIÇAS, MO NTAGEM E INSTALAÇÃO DO BATENTE, SEM FECHADURA - FORNECIMENTO E INSTALA ÇÃO. AF_08/2015</v>
          </cell>
          <cell r="C3128" t="str">
            <v>UN</v>
          </cell>
          <cell r="D3128">
            <v>350.99</v>
          </cell>
        </row>
        <row r="3129">
          <cell r="A3129">
            <v>91320</v>
          </cell>
          <cell r="B3129" t="str">
            <v>KIT DE PORTA DE MADEIRA PARA PINTURA, SEMI-OCA (LEVE OU MÉDIA), PADRÃO POPULAR, 80X210CM, ESPESSURA DE 3,5CM, ITENS INCLUSOS: DOBRADIÇAS, MO NTAGEM E INSTALAÇÃO DO BATENTE, SEM FECHADURA - FORNECIMENTO E INSTALA ÇÃO. AF_08/2015</v>
          </cell>
          <cell r="C3129" t="str">
            <v>UN</v>
          </cell>
          <cell r="D3129">
            <v>368.23</v>
          </cell>
        </row>
        <row r="3130">
          <cell r="A3130">
            <v>91321</v>
          </cell>
          <cell r="B3130" t="str">
            <v>KIT DE PORTA DE MADEIRA PARA PINTURA, SEMI-OCA (LEVE OU MÉDIA), PADRÃO POPULAR, 90X210CM, ESPESSURA DE 3,5CM, ITENS INCLUSOS: DOBRADIÇAS, MO NTAGEM E INSTALAÇÃO DO BATENTE, SEM FECHADURA - FORNECIMENTO E INSTALA ÇÃO. AF_08/2015</v>
          </cell>
          <cell r="C3130" t="str">
            <v>UN</v>
          </cell>
          <cell r="D3130">
            <v>395.16</v>
          </cell>
        </row>
        <row r="3131">
          <cell r="A3131">
            <v>91324</v>
          </cell>
          <cell r="B3131" t="str">
            <v>KIT DE PORTA DE MADEIRA PARA VERNIZ, SEMI-OCA (LEVE OU MÉDIA), PADRÃO POPULAR, 60X210CM, ESPESSURA DE 3,5CM, ITENS INCLUSOS: DOBRADIÇAS, MON TAGEM E INSTALAÇÃO DO BATENTE, SEM FECHADURA - FORNECIMENTO E INSTALAÇ ÃO. AF_08/2015</v>
          </cell>
          <cell r="C3131" t="str">
            <v>UN</v>
          </cell>
          <cell r="D3131">
            <v>373.39</v>
          </cell>
        </row>
        <row r="3132">
          <cell r="A3132">
            <v>91325</v>
          </cell>
          <cell r="B3132" t="str">
            <v>KIT DE PORTA DE MADEIRA PARA VERNIZ, SEMI-OCA (LEVE OU MÉDIA), PADRÃO POPULAR, 70X210CM, ESPESSURA DE 3,5CM, ITENS INCLUSOS: DOBRADIÇAS, MON TAGEM E INSTALAÇÃO DO BATENTE, SEM FECHADURA - FORNECIMENTO E INSTALAÇ ÃO. AF_08/2015</v>
          </cell>
          <cell r="C3132" t="str">
            <v>UN</v>
          </cell>
          <cell r="D3132">
            <v>399.1</v>
          </cell>
        </row>
        <row r="3133">
          <cell r="A3133">
            <v>91326</v>
          </cell>
          <cell r="B3133" t="str">
            <v>KIT DE PORTA DE MADEIRA PARA VERNIZ, SEMI-OCA (LEVE OU MÉDIA), PADRÃO POPULAR, 80X210CM, ESPESSURA DE 3,5CM, ITENS INCLUSOS: DOBRADIÇAS, MON TAGEM E INSTALAÇÃO DO BATENTE, SEM FECHADURA - FORNECIMENTO E INSTALAÇ ÃO. AF_08/2015</v>
          </cell>
          <cell r="C3133" t="str">
            <v>UN</v>
          </cell>
          <cell r="D3133">
            <v>419.07</v>
          </cell>
        </row>
        <row r="3134">
          <cell r="A3134">
            <v>91327</v>
          </cell>
          <cell r="B3134" t="str">
            <v>KIT DE PORTA DE MADEIRA PARA VERNIZ, SEMI-OCA (LEVE OU MÉDIA), PADRÃO POPULAR, 90X210CM, ESPESSURA DE 3,5CM, ITENS INCLUSOS: DOBRADIÇAS, MON TAGEM E INSTALAÇÃO DO BATENTE, SEM FECHADURA - FORNECIMENTO E INSTALAÇ ÃO. AF_08/2015</v>
          </cell>
          <cell r="C3134" t="str">
            <v>UN</v>
          </cell>
          <cell r="D3134">
            <v>455.03</v>
          </cell>
        </row>
        <row r="3135">
          <cell r="A3135">
            <v>91328</v>
          </cell>
          <cell r="B3135" t="str">
            <v>KIT DE PORTA DE MADEIRA ALMOFADADA, SEMI-OCA (LEVE OU MÉDIA), PADRÃO M ÉDIO 60X210CM, ESPESSURA DE 3CM, ITENS INCLUSOS: DOBRADIÇAS, MONTAGEM E INSTALAÇÃO DO BATENTE, SEM FECHADURA - FORNECIMENTO E INSTALAÇÃO. AF _08/2015</v>
          </cell>
          <cell r="C3135" t="str">
            <v>UN</v>
          </cell>
          <cell r="D3135">
            <v>635.29999999999995</v>
          </cell>
        </row>
        <row r="3136">
          <cell r="A3136">
            <v>91329</v>
          </cell>
          <cell r="B3136" t="str">
            <v>KIT DE PORTA DE MADEIRA ALMOFADADA, SEMI-OCA (LEVE OU MÉDIA), PADRÃO P OPULAR, 60X210CM, ESPESSURA DE 3CM, ITENS INCLUSOS: DOBRADIÇAS, MONTAG EM E INSTALAÇÃO DO BATENTE, SEM FECHADURA - FORNECIMENTO E INSTALAÇÃO. AF_08/2015</v>
          </cell>
          <cell r="C3136" t="str">
            <v>UN</v>
          </cell>
          <cell r="D3136">
            <v>598.94000000000005</v>
          </cell>
        </row>
        <row r="3137">
          <cell r="A3137">
            <v>91330</v>
          </cell>
          <cell r="B3137" t="str">
            <v>KIT DE PORTA DE MADEIRA ALMOFADADA, SEMI-OCA (LEVE OU MÉDIA), PADRÃO M ÉDIO, 70X210CM, ESPESSURA DE 3CM, ITENS INCLUSOS: DOBRADIÇAS, MONTAGEM E INSTALAÇÃO DO BATENTE, SEM FECHADURA - FORNECIMENTO E INSTALAÇÃO. A F_08/2015</v>
          </cell>
          <cell r="C3137" t="str">
            <v>UN</v>
          </cell>
          <cell r="D3137">
            <v>663.29</v>
          </cell>
        </row>
        <row r="3138">
          <cell r="A3138">
            <v>91331</v>
          </cell>
          <cell r="B3138" t="str">
            <v>KIT DE PORTA DE MADEIRA ALMOFADADA, SEMI-OCA (LEVE OU MÉDIA), PADRÃO P OPULAR, 70X210CM, ESPESSURA DE 3CM, ITENS INCLUSOS: DOBRADIÇAS, MONTAG EM E INSTALAÇÃO DO BATENTE, SEM FECHADURA - FORNECIMENTO E INSTALAÇÃO. AF_08/2015</v>
          </cell>
          <cell r="C3138" t="str">
            <v>UN</v>
          </cell>
          <cell r="D3138">
            <v>626.79999999999995</v>
          </cell>
        </row>
        <row r="3139">
          <cell r="A3139">
            <v>91332</v>
          </cell>
          <cell r="B3139" t="str">
            <v>KIT DE PORTA DE MADEIRA ALMOFADADA, SEMI-OCA (LEVE OU MÉDIA), PADRÃO M ÉDIO, 80X210CM, ESPESSURA DE 3,5CM, ITENS INCLUSOS: DOBRADIÇAS, MONTAG EM E INSTALAÇÃO DO BATENTE, SEM FECHADURA - FORNECIMENTO E INSTALAÇÃO. AF_08/2015</v>
          </cell>
          <cell r="C3139" t="str">
            <v>UN</v>
          </cell>
          <cell r="D3139">
            <v>557.78</v>
          </cell>
        </row>
        <row r="3140">
          <cell r="A3140">
            <v>91333</v>
          </cell>
          <cell r="B3140" t="str">
            <v>KIT DE PORTA DE MADEIRA ALMOFADADA, SEMI-OCA (LEVE OU MÉDIA), PADRÃO P OPULAR, 80X210CM, ESPESSURA DE 3,5CM, ITENS INCLUSOS: DOBRADIÇAS, MONT AGEM E INSTALAÇÃO DO BATENTE, SEM FECHADURA - FORNECIMENTO E INSTALAÇÃ O. AF_08/2015</v>
          </cell>
          <cell r="C3140" t="str">
            <v>UN</v>
          </cell>
          <cell r="D3140">
            <v>521.16999999999996</v>
          </cell>
        </row>
        <row r="3141">
          <cell r="A3141">
            <v>91334</v>
          </cell>
          <cell r="B3141" t="str">
            <v>KIT DE PORTA DE MADEIRA TIPO VENEZIANA, SEMI-OCA (LEVE OU MÉDIA), PADR ÃO MÉDIO, 80X210CM, ESPESSURA DE 3CM, ITENS INCLUSOS: DOBRADIÇAS, MONT AGEM E INSTALAÇÃO DO BATENTE, SEM FECHADURA - FORNECIMENTO E INSTALAÇÃ O. AF_08/2015</v>
          </cell>
          <cell r="C3141" t="str">
            <v>UN</v>
          </cell>
          <cell r="D3141">
            <v>779.58</v>
          </cell>
        </row>
        <row r="3142">
          <cell r="A3142">
            <v>91335</v>
          </cell>
          <cell r="B3142" t="str">
            <v>KIT DE PORTA DE MADEIRA TIPO VENEZIANA, SEMI-OCA (LEVE OU MÉDIA), PADR ÃO POPULAR, 80X210CM, ESPESSURA DE 3CM, ITENS INCLUSOS: DOBRADIÇAS, MO NTAGEM E INSTALAÇÃO DO BATENTE, SEM FECHADURA - FORNECIMENTO E INSTALA ÇÃO. AF_08/2015</v>
          </cell>
          <cell r="C3142" t="str">
            <v>UN</v>
          </cell>
          <cell r="D3142">
            <v>742.97</v>
          </cell>
        </row>
        <row r="3143">
          <cell r="A3143">
            <v>91336</v>
          </cell>
          <cell r="B3143" t="str">
            <v>KIT DE PORTA DE MADEIRA TIPO MEXICANA, SEMI-OCA (PESADA OU SUPERPESADA ), PADRÃO MÉDIO, 80X210CM, ESPESSURA DE 3CM, ITENS INCLUSOS: DOBRADIÇA S, MONTAGEM E INSTALAÇÃO DO BATENTE, SEM FECHADURA - FORNECIMENTO E IN STALAÇÃO. AF_08/2015</v>
          </cell>
          <cell r="C3143" t="str">
            <v>UN</v>
          </cell>
          <cell r="D3143">
            <v>1129.7</v>
          </cell>
        </row>
        <row r="3144">
          <cell r="A3144">
            <v>91337</v>
          </cell>
          <cell r="B3144" t="str">
            <v>KIT DE PORTA DE MADEIRA TIPO MEXICANA, SEMI-OCA (PESADA OU SUPERPESADA ), PADRÃO POPULAR, 80X210CM, ESPESSURA DE 3CM, ITENS INCLUSOS: DOBRADI ÇAS, MONTAGEM E INSTALAÇÃO DO BATENTE, SEM FECHADURA - FORNECIMENTO E INSTALAÇÃO. AF_08/2015</v>
          </cell>
          <cell r="C3144" t="str">
            <v>UN</v>
          </cell>
          <cell r="D3144">
            <v>1093.0899999999999</v>
          </cell>
        </row>
        <row r="3145">
          <cell r="A3145">
            <v>91338</v>
          </cell>
          <cell r="B3145" t="str">
            <v>PORTA DE ALUMÍNIO DE ABRIR COM LAMBRI, SEM GUARNIÇÃO, FIXAÇÃO COM PARA FUSOS - FORNECIMENTO E INSTALAÇÃO. AF_08/2015</v>
          </cell>
          <cell r="C3145" t="str">
            <v>M2</v>
          </cell>
          <cell r="D3145">
            <v>1123.43</v>
          </cell>
        </row>
        <row r="3146">
          <cell r="A3146">
            <v>91339</v>
          </cell>
          <cell r="B3146" t="str">
            <v>PORTA EM AÇO DE ABRIR COM POSTIGO PARA VIDRO, COM GUARNIÇÃO, FIXAÇÃO C OM PARAFUSOS, EXCLUSIVE VIDRO - FORNECIMENTO E INSTALAÇÃO. AF_08/2015</v>
          </cell>
          <cell r="C3146" t="str">
            <v>M2</v>
          </cell>
          <cell r="D3146">
            <v>452.37</v>
          </cell>
        </row>
        <row r="3147">
          <cell r="A3147">
            <v>91340</v>
          </cell>
          <cell r="B3147" t="str">
            <v>PORTA EM AÇO DE ABRIR COM TRAVESSAS PARA VIDRO, COM GUARNIÇÃO, FIXAÇÃO COM PARAFUSOS, EXCLUSIVE VIDROS - FORNECIMENTO E INSTALAÇÃO. AF_08/20 15</v>
          </cell>
          <cell r="C3147" t="str">
            <v>M2</v>
          </cell>
          <cell r="D3147">
            <v>441.04</v>
          </cell>
        </row>
        <row r="3148">
          <cell r="A3148">
            <v>91341</v>
          </cell>
          <cell r="B3148" t="str">
            <v>PORTA EM ALUMÍNIO DE ABRIR TIPO VENEZIANA COM GUARNIÇÃO, FIXAÇÃO COM P ARAFUSOS - FORNECIMENTO E INSTALAÇÃO. AF_08/2015</v>
          </cell>
          <cell r="C3148" t="str">
            <v>M2</v>
          </cell>
          <cell r="D3148">
            <v>857.76</v>
          </cell>
        </row>
        <row r="3149">
          <cell r="A3149">
            <v>91354</v>
          </cell>
          <cell r="B3149" t="str">
            <v>CAMINHÃO TOCO, PESO BRUTO TOTAL 14.300 KG, CARGA ÚTIL MÁXIMA 9590 KG, DISTÂNCIA ENTRE EIXOS 4,76 M, POTÊNCIA 185 CV (NÃO INCLUI CARROCERIA) - DEPRECIAÇÃO. AF_06/2014</v>
          </cell>
          <cell r="C3149" t="str">
            <v>H</v>
          </cell>
          <cell r="D3149">
            <v>9.7799999999999994</v>
          </cell>
        </row>
        <row r="3150">
          <cell r="A3150">
            <v>91355</v>
          </cell>
          <cell r="B3150" t="str">
            <v>CAMINHÃO TOCO, PESO BRUTO TOTAL 14.300 KG, CARGA ÚTIL MÁXIMA 9590 KG, DISTÂNCIA ENTRE EIXOS 4,76 M, POTÊNCIA 185 CV (NÃO INCLUI CARROCERIA) - JUROS. AF_06/2014</v>
          </cell>
          <cell r="C3150" t="str">
            <v>H</v>
          </cell>
          <cell r="D3150">
            <v>2.5</v>
          </cell>
        </row>
        <row r="3151">
          <cell r="A3151">
            <v>91356</v>
          </cell>
          <cell r="B3151" t="str">
            <v>CAMINHÃO TOCO, PESO BRUTO TOTAL 14.300 KG, CARGA ÚTIL MÁXIMA 9590 KG, DISTÂNCIA ENTRE EIXOS 4,76 M, POTÊNCIA 185 CV (NÃO INCLUI CARROCERIA) - IMPOSTOS E SEGUROS. AF_06/2014</v>
          </cell>
          <cell r="C3151" t="str">
            <v>H</v>
          </cell>
          <cell r="D3151">
            <v>0.51</v>
          </cell>
        </row>
        <row r="3152">
          <cell r="A3152">
            <v>91359</v>
          </cell>
          <cell r="B3152" t="str">
            <v>CAMINHÃO PIPA 6.000 L, PESO BRUTO TOTAL 13.000 KG, DISTÂNCIA ENTRE EIX OS 4,80 M, POTÊNCIA 189 CV INCLUSIVE TANQUE DE AÇO PARA TRANSPORTE DE ÁGUA, CAPACIDADE 6 M3 - DEPRECIAÇÃO. AF_06/2014</v>
          </cell>
          <cell r="C3152" t="str">
            <v>H</v>
          </cell>
          <cell r="D3152">
            <v>10.94</v>
          </cell>
        </row>
        <row r="3153">
          <cell r="A3153">
            <v>91360</v>
          </cell>
          <cell r="B3153" t="str">
            <v>CAMINHÃO PIPA 6.000 L, PESO BRUTO TOTAL 13.000 KG, DISTÂNCIA ENTRE EIX OS 4,80 M, POTÊNCIA 189 CV INCLUSIVE TANQUE DE AÇO PARA TRANSPORTE DE ÁGUA, CAPACIDADE 6 M3 - JUROS. AF_06/2014</v>
          </cell>
          <cell r="C3153" t="str">
            <v>H</v>
          </cell>
          <cell r="D3153">
            <v>2.79</v>
          </cell>
        </row>
        <row r="3154">
          <cell r="A3154">
            <v>91361</v>
          </cell>
          <cell r="B3154" t="str">
            <v>CAMINHÃO PIPA 6.000 L, PESO BRUTO TOTAL 13.000 KG, DISTÂNCIA ENTRE EIX OS 4,80 M, POTÊNCIA 189 CV INCLUSIVE TANQUE DE AÇO PARA TRANSPORTE DE ÁGUA, CAPACIDADE 6 M3 - IMPOSTOS E SEGUROS. AF_06/2014</v>
          </cell>
          <cell r="C3154" t="str">
            <v>H</v>
          </cell>
          <cell r="D3154">
            <v>0.56999999999999995</v>
          </cell>
        </row>
        <row r="3155">
          <cell r="A3155">
            <v>91367</v>
          </cell>
          <cell r="B3155" t="str">
            <v>CAMINHÃO BASCULANTE 6 M3, PESO BRUTO TOTAL 16.000 KG, CARGA ÚTIL MÁXIM A 13.071 KG, DISTÂNCIA ENTRE EIXOS 4,80 M, POTÊNCIA 230 CV INCLUSIVE C AÇAMBA METÁLICA - DEPRECIAÇÃO. AF_06/2014</v>
          </cell>
          <cell r="C3155" t="str">
            <v>H</v>
          </cell>
          <cell r="D3155">
            <v>13.6</v>
          </cell>
        </row>
        <row r="3156">
          <cell r="A3156">
            <v>91368</v>
          </cell>
          <cell r="B3156" t="str">
            <v>CAMINHÃO BASCULANTE 6 M3, PESO BRUTO TOTAL 16.000 KG, CARGA ÚTIL MÁXIM A 13.071 KG, DISTÂNCIA ENTRE EIXOS 4,80 M, POTÊNCIA 230 CV INCLUSIVE C AÇAMBA METÁLICA - JUROS. AF_06/2014</v>
          </cell>
          <cell r="C3156" t="str">
            <v>H</v>
          </cell>
          <cell r="D3156">
            <v>3.22</v>
          </cell>
        </row>
        <row r="3157">
          <cell r="A3157">
            <v>91369</v>
          </cell>
          <cell r="B3157" t="str">
            <v>CAMINHÃO BASCULANTE 6 M3, PESO BRUTO TOTAL 16.000 KG, CARGA ÚTIL MÁXIM A 13.071 KG, DISTÂNCIA ENTRE EIXOS 4,80 M, POTÊNCIA 230 CV INCLUSIVE C AÇAMBA METÁLICA - IMPOSTOS E SEGUROS. AF_06/2014</v>
          </cell>
          <cell r="C3157" t="str">
            <v>H</v>
          </cell>
          <cell r="D3157">
            <v>0.65</v>
          </cell>
        </row>
        <row r="3158">
          <cell r="A3158">
            <v>91375</v>
          </cell>
          <cell r="B3158" t="str">
            <v>CAMINHÃO TOCO, PESO BRUTO TOTAL 16.000 KG, CARGA ÚTIL MÁXIMA DE 10.685 KG, DISTÂNCIA ENTRE EIXOS 4,80 M, POTÊNCIA 189 CV EXCLUSIVE CARROCERI A - DEPRECIAÇÃO. AF_06/2014</v>
          </cell>
          <cell r="C3158" t="str">
            <v>H</v>
          </cell>
          <cell r="D3158">
            <v>8.25</v>
          </cell>
        </row>
        <row r="3159">
          <cell r="A3159">
            <v>91376</v>
          </cell>
          <cell r="B3159" t="str">
            <v>CAMINHÃO TOCO, PESO BRUTO TOTAL 16.000 KG, CARGA ÚTIL MÁXIMA DE 10.685 KG, DISTÂNCIA ENTRE EIXOS 4,80 M, POTÊNCIA 189 CV EXCLUSIVE CARROCERI A - JUROS. AF_06/2014</v>
          </cell>
          <cell r="C3159" t="str">
            <v>H</v>
          </cell>
          <cell r="D3159">
            <v>2.1</v>
          </cell>
        </row>
        <row r="3160">
          <cell r="A3160">
            <v>91377</v>
          </cell>
          <cell r="B3160" t="str">
            <v>CAMINHÃO TOCO, PESO BRUTO TOTAL 16.000 KG, CARGA ÚTIL MÁXIMA DE 10.685 KG, DISTÂNCIA ENTRE EIXOS 4,80 M, POTÊNCIA 189 CV EXCLUSIVE CARROCERI A - IMPOSTOS E SEGUROS. AF_06/2014</v>
          </cell>
          <cell r="C3160" t="str">
            <v>H</v>
          </cell>
          <cell r="D3160">
            <v>0.43</v>
          </cell>
        </row>
        <row r="3161">
          <cell r="A3161">
            <v>91380</v>
          </cell>
          <cell r="B3161" t="str">
            <v>CAMINHÃO BASCULANTE 10 M3, TRUCADO CABINE SIMPLES, PESO BRUTO TOTAL 23 .000 KG, CARGA ÚTIL MÁXIMA 15.935 KG, DISTÂNCIA ENTRE EIXOS 4,80 M, PO TÊNCIA 230 CV INCLUSIVE CAÇAMBA METÁLICA - DEPRECIAÇÃO. AF_06/2014</v>
          </cell>
          <cell r="C3161" t="str">
            <v>H</v>
          </cell>
          <cell r="D3161">
            <v>15.4</v>
          </cell>
        </row>
        <row r="3162">
          <cell r="A3162">
            <v>91381</v>
          </cell>
          <cell r="B3162" t="str">
            <v>CAMINHÃO BASCULANTE 10 M3, TRUCADO CABINE SIMPLES, PESO BRUTO TOTAL 23 .000 KG, CARGA ÚTIL MÁXIMA 15.935 KG, DISTÂNCIA ENTRE EIXOS 4,80 M, PO TÊNCIA 230 CV INCLUSIVE CAÇAMBA METÁLICA - JUROS. AF_06/2014</v>
          </cell>
          <cell r="C3162" t="str">
            <v>H</v>
          </cell>
          <cell r="D3162">
            <v>3.64</v>
          </cell>
        </row>
        <row r="3163">
          <cell r="A3163">
            <v>91382</v>
          </cell>
          <cell r="B3163" t="str">
            <v>CAMINHÃO BASCULANTE 10 M3, TRUCADO CABINE SIMPLES, PESO BRUTO TOTAL 23 .000 KG, CARGA ÚTIL MÁXIMA 15.935 KG, DISTÂNCIA ENTRE EIXOS 4,80 M, PO TÊNCIA 230 CV INCLUSIVE CAÇAMBA METÁLICA - IMPOSTOS E SEGUROS. AF_06/2 014</v>
          </cell>
          <cell r="C3163" t="str">
            <v>H</v>
          </cell>
          <cell r="D3163">
            <v>0.73</v>
          </cell>
        </row>
        <row r="3164">
          <cell r="A3164">
            <v>91383</v>
          </cell>
          <cell r="B3164" t="str">
            <v>CAMINHÃO BASCULANTE 10 M3, TRUCADO CABINE SIMPLES, PESO BRUTO TOTAL 23 .000 KG, CARGA ÚTIL MÁXIMA 15.935 KG, DISTÂNCIA ENTRE EIXOS 4,80 M, PO TÊNCIA 230 CV INCLUSIVE CAÇAMBA METÁLICA - MANUTENÇÃO. AF_06/2014</v>
          </cell>
          <cell r="C3164" t="str">
            <v>H</v>
          </cell>
          <cell r="D3164">
            <v>21.65</v>
          </cell>
        </row>
        <row r="3165">
          <cell r="A3165">
            <v>91384</v>
          </cell>
          <cell r="B3165" t="str">
            <v>CAMINHÃO BASCULANTE 10 M3, TRUCADO CABINE SIMPLES, PESO BRUTO TOTAL 23 .000 KG, CARGA ÚTIL MÁXIMA 15.935 KG, DISTÂNCIA ENTRE EIXOS 4,80 M, PO TÊNCIA 230 CV INCLUSIVE CAÇAMBA METÁLICA - MATERIAIS NA OPERAÇÃO. AF_0 6/2014</v>
          </cell>
          <cell r="C3165" t="str">
            <v>H</v>
          </cell>
          <cell r="D3165">
            <v>84.29</v>
          </cell>
        </row>
        <row r="3166">
          <cell r="A3166">
            <v>91386</v>
          </cell>
          <cell r="B3166" t="str">
            <v>CAMINHÃO BASCULANTE 10 M3, TRUCADO CABINE SIMPLES, PESO BRUTO TOTAL 23 .000 KG, CARGA ÚTIL MÁXIMA 15.935 KG, DISTÂNCIA ENTRE EIXOS 4,80 M, PO TÊNCIA 230 CV INCLUSIVE CAÇAMBA METÁLICA - CHP DIURNO. AF_06/2014</v>
          </cell>
          <cell r="C3166" t="str">
            <v>CHP</v>
          </cell>
          <cell r="D3166">
            <v>138.22999999999999</v>
          </cell>
        </row>
        <row r="3167">
          <cell r="A3167">
            <v>91387</v>
          </cell>
          <cell r="B3167" t="str">
            <v>CAMINHÃO BASCULANTE 10 M3, TRUCADO CABINE SIMPLES, PESO BRUTO TOTAL 23 .000 KG, CARGA ÚTIL MÁXIMA 15.935 KG, DISTÂNCIA ENTRE EIXOS 4,80 M, PO TÊNCIA 230 CV INCLUSIVE CAÇAMBA METÁLICA - CHI DIURNO. AF_06/2014</v>
          </cell>
          <cell r="C3167" t="str">
            <v>CHI</v>
          </cell>
          <cell r="D3167">
            <v>32.28</v>
          </cell>
        </row>
        <row r="3168">
          <cell r="A3168">
            <v>91390</v>
          </cell>
          <cell r="B3168" t="str">
            <v>CAMINHÃO TOCO, PBT 14.300 KG, CARGA ÚTIL MÁX. 9.710 KG, DIST. ENTRE EI XOS 3,56 M, POTÊNCIA 185 CV, INCLUSIVE CARROCERIA FIXA ABERTA DE MADEI RA P/ TRANSPORTE GERAL DE CARGA SECA, DIMEN. APROX. 2,50 X 6,50 X 0,50 M - DEPRECIAÇÃO. AF_06/2014</v>
          </cell>
          <cell r="C3168" t="str">
            <v>H</v>
          </cell>
          <cell r="D3168">
            <v>13.34</v>
          </cell>
        </row>
        <row r="3169">
          <cell r="A3169">
            <v>91391</v>
          </cell>
          <cell r="B3169" t="str">
            <v>CAMINHÃO TOCO, PBT 14.300 KG, CARGA ÚTIL MÁX. 9.710 KG, DIST. ENTRE EI XOS 3,56 M, POTÊNCIA 185 CV, INCLUSIVE CARROCERIA FIXA ABERTA DE MADEI RA P/ TRANSPORTE GERAL DE CARGA SECA, DIMEN. APROX. 2,50 X 6,50 X 0,50 M - JUROS. AF_06/2014</v>
          </cell>
          <cell r="C3169" t="str">
            <v>H</v>
          </cell>
          <cell r="D3169">
            <v>2.72</v>
          </cell>
        </row>
        <row r="3170">
          <cell r="A3170">
            <v>91392</v>
          </cell>
          <cell r="B3170" t="str">
            <v>CAMINHÃO TOCO, PBT 14.300 KG, CARGA ÚTIL MÁX. 9.710 KG, DIST. ENTRE EI XOS 3,56 M, POTÊNCIA 185 CV, INCLUSIVE CARROCERIA FIXA ABERTA DE MADEI RA P/ TRANSPORTE GERAL DE CARGA SECA, DIMEN. APROX. 2,50 X 6,50 X 0,50 M - IMPOSTOS E SEGUROS. AF_06/2014</v>
          </cell>
          <cell r="C3170" t="str">
            <v>H</v>
          </cell>
          <cell r="D3170">
            <v>0.56000000000000005</v>
          </cell>
        </row>
        <row r="3171">
          <cell r="A3171">
            <v>91395</v>
          </cell>
          <cell r="B3171" t="str">
            <v>CAMINHÃO TOCO, PBT 14.300 KG, CARGA ÚTIL MÁX. 9.710 KG, DIST. ENTRE EI XOS 3,56 M, POTÊNCIA 185 CV, INCLUSIVE CARROCERIA FIXA ABERTA DE MADEI RA P/ TRANSPORTE GERAL DE CARGA SECA, DIMEN. APROX. 2,50 X 6,50 X 0,50 M - CHI DIURNO. AF_06/2014</v>
          </cell>
          <cell r="C3171" t="str">
            <v>CHI</v>
          </cell>
          <cell r="D3171">
            <v>29.12</v>
          </cell>
        </row>
        <row r="3172">
          <cell r="A3172">
            <v>91396</v>
          </cell>
          <cell r="B3172" t="str">
            <v>CAMINHÃO PIPA 10.000 L TRUCADO, PESO BRUTO TOTAL 23.000 KG, CARGA ÚTIL MÁXIMA 15.935 KG, DISTÂNCIA ENTRE EIXOS 4,8 M, POTÊNCIA 230 CV, INCLU SIVE TANQUE DE AÇO PARA TRANSPORTE DE ÁGUA - DEPRECIAÇÃO. AF_06/2014</v>
          </cell>
          <cell r="C3172" t="str">
            <v>H</v>
          </cell>
          <cell r="D3172">
            <v>14.05</v>
          </cell>
        </row>
        <row r="3173">
          <cell r="A3173">
            <v>91397</v>
          </cell>
          <cell r="B3173" t="str">
            <v>CAMINHÃO PIPA 10.000 L TRUCADO, PESO BRUTO TOTAL 23.000 KG, CARGA ÚTIL MÁXIMA 15.935 KG, DISTÂNCIA ENTRE EIXOS 4,8 M, POTÊNCIA 230 CV, INCLU SIVE TANQUE DE AÇO PARA TRANSPORTE DE ÁGUA - JUROS. AF_06/2014</v>
          </cell>
          <cell r="C3173" t="str">
            <v>H</v>
          </cell>
          <cell r="D3173">
            <v>3.59</v>
          </cell>
        </row>
        <row r="3174">
          <cell r="A3174">
            <v>91398</v>
          </cell>
          <cell r="B3174" t="str">
            <v>CAMINHÃO PIPA 10.000 L TRUCADO, PESO BRUTO TOTAL 23.000 KG, CARGA ÚTIL MÁXIMA 15.935 KG, DISTÂNCIA ENTRE EIXOS 4,8 M, POTÊNCIA 230 CV, INCLU SIVE TANQUE DE AÇO PARA TRANSPORTE DE ÁGUA - IMPOSTOS E SEGUROS. AF_06 /2014</v>
          </cell>
          <cell r="C3174" t="str">
            <v>H</v>
          </cell>
          <cell r="D3174">
            <v>0.73</v>
          </cell>
        </row>
        <row r="3175">
          <cell r="A3175">
            <v>91402</v>
          </cell>
          <cell r="B3175" t="str">
            <v>CAMINHÃO BASCULANTE 6 M3 TOCO, PESO BRUTO TOTAL 16.000 KG, CARGA ÚTIL MÁXIMA 11.130 KG, DISTÂNCIA ENTRE EIXOS 5,36 M, POTÊNCIA 185 CV, INCLU SIVE CAÇAMBA METÁLICA - IMPOSTOS E SEGUROS. AF_06/2014</v>
          </cell>
          <cell r="C3175" t="str">
            <v>H</v>
          </cell>
          <cell r="D3175">
            <v>0.62</v>
          </cell>
        </row>
        <row r="3176">
          <cell r="A3176">
            <v>91466</v>
          </cell>
          <cell r="B3176" t="str">
            <v>GUINDAUTO HIDRÁULICO, CAPACIDADE MÁXIMA DE CARGA 6200 KG, MOMENTO MÁXI MO DE CARGA 11,7 TM, ALCANCE MÁXIMO HORIZONTAL 9,70 M, INCLUSIVE CAMIN HÃO TOCO PBT 16.000 KG, POTÊNCIA DE 189 CV - IMPOSTOS E SEGUROS. AF_08 /2015</v>
          </cell>
          <cell r="C3176" t="str">
            <v>H</v>
          </cell>
          <cell r="D3176">
            <v>0.57999999999999996</v>
          </cell>
        </row>
        <row r="3177">
          <cell r="A3177">
            <v>91467</v>
          </cell>
          <cell r="B3177" t="str">
            <v>GUINDAUTO HIDRÁULICO, CAPACIDADE MÁXIMA DE CARGA 6200 KG, MOMENTO MÁXI MO DE CARGA 11,7 TM, ALCANCE MÁXIMO HORIZONTAL 9,70 M, INCLUSIVE CAMIN HÃO TOCO PBT 16.000 KG, POTÊNCIA DE 189 CV - MATERIAIS NA OPERAÇÃO. AF _08/2015</v>
          </cell>
          <cell r="C3177" t="str">
            <v>H</v>
          </cell>
          <cell r="D3177">
            <v>69.25</v>
          </cell>
        </row>
        <row r="3178">
          <cell r="A3178">
            <v>91468</v>
          </cell>
          <cell r="B3178" t="str">
            <v>ESPARGIDOR DE ASFALTO PRESSURIZADO, TANQUE 6 M3 COM ISOLAÇÃO TÉRMICA, AQUECIDO COM 2 MAÇARICOS, COM BARRA ESPARGIDORA 3,60 M, MONTADO SOBRE CAMINHÃO  TOCO, PBT 14.300 KG, POTÊNCIA 185 CV - DEPRECIAÇÃO. AF_08/20 15</v>
          </cell>
          <cell r="C3178" t="str">
            <v>H</v>
          </cell>
          <cell r="D3178">
            <v>16.91</v>
          </cell>
        </row>
        <row r="3179">
          <cell r="A3179">
            <v>91469</v>
          </cell>
          <cell r="B3179" t="str">
            <v>ESPARGIDOR DE ASFALTO PRESSURIZADO, TANQUE 6 M3 COM ISOLAÇÃO TÉRMICA, AQUECIDO COM 2 MAÇARICOS, COM BARRA ESPARGIDORA 3,60 M, MONTADO SOBRE CAMINHÃO  TOCO, PBT 14.300 KG, POTÊNCIA 185 CV - JUROS. AF_08/2015</v>
          </cell>
          <cell r="C3179" t="str">
            <v>H</v>
          </cell>
          <cell r="D3179">
            <v>4.32</v>
          </cell>
        </row>
        <row r="3180">
          <cell r="A3180">
            <v>91484</v>
          </cell>
          <cell r="B3180" t="str">
            <v>ESPARGIDOR DE ASFALTO PRESSURIZADO, TANQUE 6 M3 COM ISOLAÇÃO TÉRMICA, AQUECIDO COM 2 MAÇARICOS, COM BARRA ESPARGIDORA 3,60 M, MONTADO SOBRE CAMINHÃO  TOCO, PBT 14.300 KG, POTÊNCIA 185 CV - IMPOSTOS E SEGUROS. A F_08/2015</v>
          </cell>
          <cell r="C3180" t="str">
            <v>H</v>
          </cell>
          <cell r="D3180">
            <v>0.89</v>
          </cell>
        </row>
        <row r="3181">
          <cell r="A3181">
            <v>91485</v>
          </cell>
          <cell r="B3181" t="str">
            <v>ESPARGIDOR DE ASFALTO PRESSURIZADO, TANQUE 6 M3 COM ISOLAÇÃO TÉRMICA, AQUECIDO COM 2 MAÇARICOS, COM BARRA ESPARGIDORA 3,60 M, MONTADO SOBRE CAMINHÃO  TOCO, PBT 14.300 KG, POTÊNCIA 185 CV - MATERIAIS NA OPERAÇÃO . AF_08/2015</v>
          </cell>
          <cell r="C3181" t="str">
            <v>H</v>
          </cell>
          <cell r="D3181">
            <v>100.99</v>
          </cell>
        </row>
        <row r="3182">
          <cell r="A3182">
            <v>91486</v>
          </cell>
          <cell r="B3182" t="str">
            <v>ESPARGIDOR DE ASFALTO PRESSURIZADO, TANQUE 6 M3 COM ISOLAÇÃO TÉRMICA, AQUECIDO COM 2 MAÇARICOS, COM BARRA ESPARGIDORA 3,60 M, MONTADO SOBRE CAMINHÃO  TOCO, PBT 14.300 KG, POTÊNCIA 185 CV - CHI DIURNO. AF_08/201 5</v>
          </cell>
          <cell r="C3182" t="str">
            <v>CHI</v>
          </cell>
          <cell r="D3182">
            <v>34.619999999999997</v>
          </cell>
        </row>
        <row r="3183">
          <cell r="A3183">
            <v>91514</v>
          </cell>
          <cell r="B3183" t="str">
            <v>ESTUCAMENTO DE PANOS DE FACHADA SEM VÃOS DO SISTEMA DE PAREDES DE CONC RETO EM EDIFICAÇÕES DE MÚLTIPLOS PAVIMENTOS. AF_06/2015</v>
          </cell>
          <cell r="C3183" t="str">
            <v>M2</v>
          </cell>
          <cell r="D3183">
            <v>4.12</v>
          </cell>
        </row>
        <row r="3184">
          <cell r="A3184">
            <v>91515</v>
          </cell>
          <cell r="B3184" t="str">
            <v>ESTUCAMENTO DE PANOS DE FACHADA COM VÃOS DO SISTEMA DE PAREDES DE CONC RETO EM EDIFICAÇÕES DE MÚLTIPLOS PAVIMENTOS. AF_06/2015</v>
          </cell>
          <cell r="C3184" t="str">
            <v>M2</v>
          </cell>
          <cell r="D3184">
            <v>5.45</v>
          </cell>
        </row>
        <row r="3185">
          <cell r="A3185">
            <v>91516</v>
          </cell>
          <cell r="B3185" t="str">
            <v>ESTUCAMENTO DE SUPERFÍCIE EXTERNA DA SACADA DO SISTEMA DE PAREDES DE C ONCRETO EM EDIFICAÇÕES DE MÚLTIPLOS PAVIMENTOS. AF_06/2015</v>
          </cell>
          <cell r="C3185" t="str">
            <v>M2</v>
          </cell>
          <cell r="D3185">
            <v>7.95</v>
          </cell>
        </row>
        <row r="3186">
          <cell r="A3186">
            <v>91517</v>
          </cell>
          <cell r="B3186" t="str">
            <v>ESTUCAMENTO DE PANOS DE FACHADA SEM VÃOS DO SISTEMA DE PAREDES DE CONC RETO EM EDIFICAÇÕES DE PAVIMENTO ÚNICO. AF_06/2015</v>
          </cell>
          <cell r="C3186" t="str">
            <v>M2</v>
          </cell>
          <cell r="D3186">
            <v>8.85</v>
          </cell>
        </row>
        <row r="3187">
          <cell r="A3187">
            <v>91519</v>
          </cell>
          <cell r="B3187" t="str">
            <v>ESTUCAMENTO DE PANOS DE FACHADA COM VÃOS DO SISTEMA DE PAREDES DE CONC RETO EM EDIFICAÇÕES DE PAVIMENTO ÚNICO. AF_06/2015</v>
          </cell>
          <cell r="C3187" t="str">
            <v>M2</v>
          </cell>
          <cell r="D3187">
            <v>10.16</v>
          </cell>
        </row>
        <row r="3188">
          <cell r="A3188">
            <v>91520</v>
          </cell>
          <cell r="B3188" t="str">
            <v>ESTUCAMENTO DE DENSIDADE BAIXA NAS FACES INTERNAS DE PAREDES DO SISTEM A DE PAREDES DE CONCRETO. AF_06/2015</v>
          </cell>
          <cell r="C3188" t="str">
            <v>M2</v>
          </cell>
          <cell r="D3188">
            <v>1.5</v>
          </cell>
        </row>
        <row r="3189">
          <cell r="A3189">
            <v>91522</v>
          </cell>
          <cell r="B3189" t="str">
            <v>ESTUCAMENTO, PARA QUALQUER REVESTIMENTO, EM TETO DO SISTEMA DE PAREDES DE CONCRETO. AF_06/2015</v>
          </cell>
          <cell r="C3189" t="str">
            <v>M2</v>
          </cell>
          <cell r="D3189">
            <v>1.8</v>
          </cell>
        </row>
        <row r="3190">
          <cell r="A3190">
            <v>91525</v>
          </cell>
          <cell r="B3190" t="str">
            <v>ESTUCAMENTO DE DENSIDADE ALTA, NAS FACES INTERNAS DE PAREDES DO SISTEM A DE PAREDES DE CONCRETO. AF_06/2015</v>
          </cell>
          <cell r="C3190" t="str">
            <v>M2</v>
          </cell>
          <cell r="D3190">
            <v>3.36</v>
          </cell>
        </row>
        <row r="3191">
          <cell r="A3191">
            <v>91529</v>
          </cell>
          <cell r="B3191" t="str">
            <v>COMPACTADOR DE SOLOS DE PERCUSSÃO (SOQUETE) COM MOTOR A GASOLINA 4 TEM POS, POTÊNCIA 4 CV - DEPRECIAÇÃO. AF_08/2015</v>
          </cell>
          <cell r="C3191" t="str">
            <v>H</v>
          </cell>
          <cell r="D3191">
            <v>1.54</v>
          </cell>
        </row>
        <row r="3192">
          <cell r="A3192">
            <v>91530</v>
          </cell>
          <cell r="B3192" t="str">
            <v>COMPACTADOR DE SOLOS DE PERCUSSÃO (SOQUETE) COM MOTOR A GASOLINA 4 TEM POS, POTÊNCIA 4 CV - JUROS. AF_08/2015</v>
          </cell>
          <cell r="C3192" t="str">
            <v>H</v>
          </cell>
          <cell r="D3192">
            <v>0.48</v>
          </cell>
        </row>
        <row r="3193">
          <cell r="A3193">
            <v>91531</v>
          </cell>
          <cell r="B3193" t="str">
            <v>COMPACTADOR DE SOLOS DE PERCUSSÃO (SOQUETE) COM MOTOR A GASOLINA 4 TEM POS, POTÊNCIA 4 CV - MANUTENÇÃO. AF_08/2015</v>
          </cell>
          <cell r="C3193" t="str">
            <v>H</v>
          </cell>
          <cell r="D3193">
            <v>1.62</v>
          </cell>
        </row>
        <row r="3194">
          <cell r="A3194">
            <v>91532</v>
          </cell>
          <cell r="B3194" t="str">
            <v>COMPACTADOR DE SOLOS DE PERCUSSÃO (SOQUETE) COM MOTOR A GASOLINA 4 TEM POS, POTÊNCIA 4 CV - MATERIAIS NA OPERAÇÃO. AF_08/2015</v>
          </cell>
          <cell r="C3194" t="str">
            <v>H</v>
          </cell>
          <cell r="D3194">
            <v>3.27</v>
          </cell>
        </row>
        <row r="3195">
          <cell r="A3195">
            <v>91533</v>
          </cell>
          <cell r="B3195" t="str">
            <v>COMPACTADOR DE SOLOS DE PERCUSSÃO (SOQUETE) COM MOTOR A GASOLINA 4 TEM POS, POTÊNCIA 4 CV - CHP DIURNO. AF_08/2015</v>
          </cell>
          <cell r="C3195" t="str">
            <v>CHP</v>
          </cell>
          <cell r="D3195">
            <v>6.92</v>
          </cell>
        </row>
        <row r="3196">
          <cell r="A3196">
            <v>91534</v>
          </cell>
          <cell r="B3196" t="str">
            <v>COMPACTADOR DE SOLOS DE PERCUSSÃO (SOQUETE) COM MOTOR A GASOLINA 4 TEM POS, POTÊNCIA 4 CV - CHI DIURNO. AF_08/2015</v>
          </cell>
          <cell r="C3196" t="str">
            <v>CHI</v>
          </cell>
          <cell r="D3196">
            <v>2.0299999999999998</v>
          </cell>
        </row>
        <row r="3197">
          <cell r="A3197">
            <v>91593</v>
          </cell>
          <cell r="B3197" t="str">
            <v>ARMAÇÃO DO SISTEMA DE PAREDES DE CONCRETO, EXECUTADA EM PAREDES DE EDI FICAÇÕES DE MÚLTIPLOS PAVIMENTOS, TELA Q-138. AF_06/2015</v>
          </cell>
          <cell r="C3197" t="str">
            <v>KG</v>
          </cell>
          <cell r="D3197">
            <v>6.64</v>
          </cell>
        </row>
        <row r="3198">
          <cell r="A3198">
            <v>91594</v>
          </cell>
          <cell r="B3198" t="str">
            <v>ARMAÇÃO DO SISTEMA DE PAREDES DE CONCRETO, EXECUTADA EM PAREDES DE EDI FICAÇÕES TÉRREAS OU DE MÚLTIPLOS PAVIMENTOS, TELA Q-92. AF_06/2015</v>
          </cell>
          <cell r="C3198" t="str">
            <v>KG</v>
          </cell>
          <cell r="D3198">
            <v>7</v>
          </cell>
        </row>
        <row r="3199">
          <cell r="A3199">
            <v>91595</v>
          </cell>
          <cell r="B3199" t="str">
            <v>ARMAÇÃO DO SISTEMA DE PAREDES DE CONCRETO, EXECUTADA EM PAREDES DE EDI FICAÇÕES TÉRREAS, TELA Q-61. AF_06/2015</v>
          </cell>
          <cell r="C3199" t="str">
            <v>KG</v>
          </cell>
          <cell r="D3199">
            <v>7.72</v>
          </cell>
        </row>
        <row r="3200">
          <cell r="A3200">
            <v>91596</v>
          </cell>
          <cell r="B3200" t="str">
            <v>ARMAÇÃO DO SISTEMA DE PAREDES DE CONCRETO, EXECUTADA COMO ARMADURA POS ITIVA DE LAJES, TELA Q-138. AF_06/2015</v>
          </cell>
          <cell r="C3200" t="str">
            <v>KG</v>
          </cell>
          <cell r="D3200">
            <v>6.77</v>
          </cell>
        </row>
        <row r="3201">
          <cell r="A3201">
            <v>91597</v>
          </cell>
          <cell r="B3201" t="str">
            <v>ARMAÇÃO DO SISTEMA DE PAREDES DE CONCRETO, EXECUTADA COMO ARMADURA NEG ATIVA DE LAJES, TELA T-196. AF_06/2015</v>
          </cell>
          <cell r="C3201" t="str">
            <v>KG</v>
          </cell>
          <cell r="D3201">
            <v>4.71</v>
          </cell>
        </row>
        <row r="3202">
          <cell r="A3202">
            <v>91598</v>
          </cell>
          <cell r="B3202" t="str">
            <v>ARMAÇÃO DO SISTEMA DE PAREDES DE CONCRETO, EXECUTADA COMO ARMADURA POS ITIVA DE LAJES, TELA Q-113. AF_06/2015</v>
          </cell>
          <cell r="C3202" t="str">
            <v>KG</v>
          </cell>
          <cell r="D3202">
            <v>6.7</v>
          </cell>
        </row>
        <row r="3203">
          <cell r="A3203">
            <v>91599</v>
          </cell>
          <cell r="B3203" t="str">
            <v>ARMAÇÃO DO SISTEMA DE PAREDES DE CONCRETO, EXECUTADA COMO ARMADURA NEG ATIVA DE LAJES, TELA L-159. AF_06/2015</v>
          </cell>
          <cell r="C3203" t="str">
            <v>KG</v>
          </cell>
          <cell r="D3203">
            <v>7.16</v>
          </cell>
        </row>
        <row r="3204">
          <cell r="A3204">
            <v>91600</v>
          </cell>
          <cell r="B3204" t="str">
            <v>ARMAÇÃO DO SISTEMA DE PAREDES DE CONCRETO, EXECUTADA EM PLATIBANDAS, T ELA Q-92. AF_06/2015</v>
          </cell>
          <cell r="C3204" t="str">
            <v>KG</v>
          </cell>
          <cell r="D3204">
            <v>7.59</v>
          </cell>
        </row>
        <row r="3205">
          <cell r="A3205">
            <v>91601</v>
          </cell>
          <cell r="B3205" t="str">
            <v>ARMAÇÃO DO SISTEMA DE PAREDES DE CONCRETO, EXECUTADA COMO REFORÇO, VER GALHÃO DE 6,3 MM DE DIÂMETRO. AF_06/2015</v>
          </cell>
          <cell r="C3205" t="str">
            <v>KG</v>
          </cell>
          <cell r="D3205">
            <v>6.59</v>
          </cell>
        </row>
        <row r="3206">
          <cell r="A3206">
            <v>91602</v>
          </cell>
          <cell r="B3206" t="str">
            <v>ARMAÇÃO DO SISTEMA DE PAREDES DE CONCRETO, EXECUTADA COMO REFORÇO, VER GALHÃO DE 8,0 MM DE DIÂMETRO. AF_06/2015</v>
          </cell>
          <cell r="C3206" t="str">
            <v>KG</v>
          </cell>
          <cell r="D3206">
            <v>6.14</v>
          </cell>
        </row>
        <row r="3207">
          <cell r="A3207">
            <v>91603</v>
          </cell>
          <cell r="B3207" t="str">
            <v>ARMAÇÃO DO SISTEMA DE PAREDES DE CONCRETO, EXECUTADA COMO REFORÇO, VER GALHÃO DE 10,0 MM DE DIÂMETRO. AF_06/2015</v>
          </cell>
          <cell r="C3207" t="str">
            <v>KG</v>
          </cell>
          <cell r="D3207">
            <v>4.91</v>
          </cell>
        </row>
        <row r="3208">
          <cell r="A3208">
            <v>91629</v>
          </cell>
          <cell r="B3208" t="str">
            <v>GUINDAUTO HIDRÁULICO, CAPACIDADE MÁXIMA DE CARGA 6500 KG, MOMENTO MÁXI MO DE CARGA 5,8 TM, ALCANCE MÁXIMO HORIZONTAL 7,60 M, INCLUSIVE CAMINH ÃO TOCO PBT 9.700 KG, POTÊNCIA DE 160 CV - DEPRECIAÇÃO. AF_08/2015</v>
          </cell>
          <cell r="C3208" t="str">
            <v>H</v>
          </cell>
          <cell r="D3208">
            <v>10.29</v>
          </cell>
        </row>
        <row r="3209">
          <cell r="A3209">
            <v>91630</v>
          </cell>
          <cell r="B3209" t="str">
            <v>GUINDAUTO HIDRÁULICO, CAPACIDADE MÁXIMA DE CARGA 6500 KG, MOMENTO MÁXI MO DE CARGA 5,8 TM, ALCANCE MÁXIMO HORIZONTAL 7,60 M, INCLUSIVE CAMINH ÃO TOCO PBT 9.700 KG, POTÊNCIA DE 160 CV - JUROS. AF_08/2015</v>
          </cell>
          <cell r="C3209" t="str">
            <v>H</v>
          </cell>
          <cell r="D3209">
            <v>2.63</v>
          </cell>
        </row>
        <row r="3210">
          <cell r="A3210">
            <v>91631</v>
          </cell>
          <cell r="B3210" t="str">
            <v>GUINDAUTO HIDRÁULICO, CAPACIDADE MÁXIMA DE CARGA 6500 KG, MOMENTO MÁXI MO DE CARGA 5,8 TM, ALCANCE MÁXIMO HORIZONTAL 7,60 M, INCLUSIVE CAMINH ÃO TOCO PBT 9.700 KG, POTÊNCIA DE 160 CV - IMPOSTOS E SEGUROS. AF_08/2 015</v>
          </cell>
          <cell r="C3210" t="str">
            <v>H</v>
          </cell>
          <cell r="D3210">
            <v>0.54</v>
          </cell>
        </row>
        <row r="3211">
          <cell r="A3211">
            <v>91632</v>
          </cell>
          <cell r="B3211" t="str">
            <v>GUINDAUTO HIDRÁULICO, CAPACIDADE MÁXIMA DE CARGA 6500 KG, MOMENTO MÁXI MO DE CARGA 5,8 TM, ALCANCE MÁXIMO HORIZONTAL 7,60 M, INCLUSIVE CAMINH ÃO TOCO PBT 9.700 KG, POTÊNCIA DE 160 CV - MANUTENÇÃO. AF_08/2015</v>
          </cell>
          <cell r="C3211" t="str">
            <v>H</v>
          </cell>
          <cell r="D3211">
            <v>12.87</v>
          </cell>
        </row>
        <row r="3212">
          <cell r="A3212">
            <v>91633</v>
          </cell>
          <cell r="B3212" t="str">
            <v>GUINDAUTO HIDRÁULICO, CAPACIDADE MÁXIMA DE CARGA 6500 KG, MOMENTO MÁXI MO DE CARGA 5,8 TM, ALCANCE MÁXIMO HORIZONTAL 7,60 M, INCLUSIVE CAMINH ÃO TOCO PBT 9.700 KG, POTÊNCIA DE 160 CV - MATERIAIS NA OPERAÇÃO. AF_0 8/2015</v>
          </cell>
          <cell r="C3212" t="str">
            <v>H</v>
          </cell>
          <cell r="D3212">
            <v>58.63</v>
          </cell>
        </row>
        <row r="3213">
          <cell r="A3213">
            <v>91634</v>
          </cell>
          <cell r="B3213" t="str">
            <v>GUINDAUTO HIDRÁULICO, CAPACIDADE MÁXIMA DE CARGA 6500 KG, MOMENTO MÁXI MO DE CARGA 5,8 TM, ALCANCE MÁXIMO HORIZONTAL 7,60 M, INCLUSIVE CAMINH ÃO TOCO PBT 9.700 KG, POTÊNCIA DE 160 CV - CHP DIURNO. AF_08/2015</v>
          </cell>
          <cell r="C3213" t="str">
            <v>CHP</v>
          </cell>
          <cell r="D3213">
            <v>98.36</v>
          </cell>
        </row>
        <row r="3214">
          <cell r="A3214">
            <v>91635</v>
          </cell>
          <cell r="B3214" t="str">
            <v>GUINDAUTO HIDRÁULICO, CAPACIDADE MÁXIMA DE CARGA 6500 KG, MOMENTO MÁXI MO DE CARGA 5,8 TM, ALCANCE MÁXIMO HORIZONTAL 7,60 M, INCLUSIVE CAMINH ÃO TOCO PBT 9.700 KG, POTÊNCIA DE 160 CV - CHI DIURNO. AF_08/2015</v>
          </cell>
          <cell r="C3214" t="str">
            <v>CHI</v>
          </cell>
          <cell r="D3214">
            <v>26.86</v>
          </cell>
        </row>
        <row r="3215">
          <cell r="A3215">
            <v>91640</v>
          </cell>
          <cell r="B3215" t="str">
            <v>CAMINHÃO DE TRANSPORTE DE MATERIAL ASFÁLTICO 30.000 L, COM CAVALO MECÂ NICO DE CAPACIDADE MÁXIMA DE TRAÇÃO COMBINADO DE 66.000 KG, POTÊNCIA 3 60 CV, INCLUSIVE TANQUE DE ASFALTO COM SERPENTINA - DEPRECIAÇÃO. AF_08 /2015</v>
          </cell>
          <cell r="C3215" t="str">
            <v>H</v>
          </cell>
          <cell r="D3215">
            <v>21.22</v>
          </cell>
        </row>
        <row r="3216">
          <cell r="A3216">
            <v>91641</v>
          </cell>
          <cell r="B3216" t="str">
            <v>CAMINHÃO DE TRANSPORTE DE MATERIAL ASFÁLTICO 30.000 L, COM CAVALO MECÂ NICO DE CAPACIDADE MÁXIMA DE TRAÇÃO COMBINADO DE 66.000 KG, POTÊNCIA 3 60 CV, INCLUSIVE TANQUE DE ASFALTO COM SERPENTINA - JUROS. AF_08/2015</v>
          </cell>
          <cell r="C3216" t="str">
            <v>H</v>
          </cell>
          <cell r="D3216">
            <v>10.35</v>
          </cell>
        </row>
        <row r="3217">
          <cell r="A3217">
            <v>91642</v>
          </cell>
          <cell r="B3217" t="str">
            <v>CAMINHÃO DE TRANSPORTE DE MATERIAL ASFÁLTICO 30.000 L, COM CAVALO MECÂ NICO DE CAPACIDADE MÁXIMA DE TRAÇÃO COMBINADO DE 66.000 KG, POTÊNCIA 3 60 CV, INCLUSIVE TANQUE DE ASFALTO COM SERPENTINA - IMPOSTOS E SEGUROS . AF_08/2015</v>
          </cell>
          <cell r="C3217" t="str">
            <v>H</v>
          </cell>
          <cell r="D3217">
            <v>2.15</v>
          </cell>
        </row>
        <row r="3218">
          <cell r="A3218">
            <v>91643</v>
          </cell>
          <cell r="B3218" t="str">
            <v>CAMINHÃO DE TRANSPORTE DE MATERIAL ASFÁLTICO 30.000 L, COM CAVALO MECÂ NICO DE CAPACIDADE MÁXIMA DE TRAÇÃO COMBINADO DE 66.000 KG, POTÊNCIA 3 60 CV, INCLUSIVE TANQUE DE ASFALTO COM SERPENTINA - MANUTENÇÃO. AF_08/ 2015</v>
          </cell>
          <cell r="C3218" t="str">
            <v>H</v>
          </cell>
          <cell r="D3218">
            <v>29.86</v>
          </cell>
        </row>
        <row r="3219">
          <cell r="A3219">
            <v>91644</v>
          </cell>
          <cell r="B3219" t="str">
            <v>CAMINHÃO DE TRANSPORTE DE MATERIAL ASFÁLTICO 30.000 L, COM CAVALO MECÂ NICO DE CAPACIDADE MÁXIMA DE TRAÇÃO COMBINADO DE 66.000 KG, POTÊNCIA 3 60 CV, INCLUSIVE TANQUE DE ASFALTO COM SERPENTINA - MATERIAIS NA OPERA ÇÃO. AF_08/2015</v>
          </cell>
          <cell r="C3219" t="str">
            <v>H</v>
          </cell>
          <cell r="D3219">
            <v>131.93</v>
          </cell>
        </row>
        <row r="3220">
          <cell r="A3220">
            <v>91645</v>
          </cell>
          <cell r="B3220" t="str">
            <v>CAMINHÃO DE TRANSPORTE DE MATERIAL ASFÁLTICO 30.000 L, COM CAVALO MECÂ NICO DE CAPACIDADE MÁXIMA DE TRAÇÃO COMBINADO DE 66.000 KG, POTÊNCIA 3 60 CV, INCLUSIVE TANQUE DE ASFALTO COM SERPENTINA - CHP DIURNO. AF_08/ 2015</v>
          </cell>
          <cell r="C3220" t="str">
            <v>CHP</v>
          </cell>
          <cell r="D3220">
            <v>208.03</v>
          </cell>
        </row>
        <row r="3221">
          <cell r="A3221">
            <v>91646</v>
          </cell>
          <cell r="B3221" t="str">
            <v>CAMINHÃO DE TRANSPORTE DE MATERIAL ASFÁLTICO 30.000 L, COM CAVALO MECÂ NICO DE CAPACIDADE MÁXIMA DE TRAÇÃO COMBINADO DE 66.000 KG, POTÊNCIA 3 60 CV, INCLUSIVE TANQUE DE ASFALTO COM SERPENTINA - CHI DIURNO. AF_08/ 2015</v>
          </cell>
          <cell r="C3221" t="str">
            <v>CHI</v>
          </cell>
          <cell r="D3221">
            <v>46.22</v>
          </cell>
        </row>
        <row r="3222">
          <cell r="A3222">
            <v>91677</v>
          </cell>
          <cell r="B3222" t="str">
            <v>ENGENHEIRO ELETRICISTA COM ENCARGOS COMPLEMENTARES</v>
          </cell>
          <cell r="C3222" t="str">
            <v>H</v>
          </cell>
          <cell r="D3222">
            <v>75.010000000000005</v>
          </cell>
        </row>
        <row r="3223">
          <cell r="A3223">
            <v>91678</v>
          </cell>
          <cell r="B3223" t="str">
            <v>ENGENHEIRO SANITARISTA COM ENCARGOS COMPLEMENTARES</v>
          </cell>
          <cell r="C3223" t="str">
            <v>H</v>
          </cell>
          <cell r="D3223">
            <v>65</v>
          </cell>
        </row>
        <row r="3224">
          <cell r="A3224">
            <v>91688</v>
          </cell>
          <cell r="B3224" t="str">
            <v>SERRA CIRCULAR DE BANCADA COM MOTOR ELÉTRICO POTÊNCIA DE 5HP, COM COIF A PARA DISCO 10" - DEPRECIAÇÃO. AF_08/2015</v>
          </cell>
          <cell r="C3224" t="str">
            <v>H</v>
          </cell>
          <cell r="D3224">
            <v>0.06</v>
          </cell>
        </row>
        <row r="3225">
          <cell r="A3225">
            <v>91689</v>
          </cell>
          <cell r="B3225" t="str">
            <v>SERRA CIRCULAR DE BANCADA COM MOTOR ELÉTRICO POTÊNCIA DE 5HP, COM COIF A PARA DISCO 10" - JUROS. AF_08/2015</v>
          </cell>
          <cell r="C3225" t="str">
            <v>H</v>
          </cell>
          <cell r="D3225">
            <v>0.01</v>
          </cell>
        </row>
        <row r="3226">
          <cell r="A3226">
            <v>91690</v>
          </cell>
          <cell r="B3226" t="str">
            <v>SERRA CIRCULAR DE BANCADA COM MOTOR ELÉTRICO POTÊNCIA DE 5HP, COM COIF A PARA DISCO 10" - MANUTENÇÃO. AF_08/2015</v>
          </cell>
          <cell r="C3226" t="str">
            <v>H</v>
          </cell>
          <cell r="D3226">
            <v>0.04</v>
          </cell>
        </row>
        <row r="3227">
          <cell r="A3227">
            <v>91691</v>
          </cell>
          <cell r="B3227" t="str">
            <v>SERRA CIRCULAR DE BANCADA COM MOTOR ELÉTRICO POTÊNCIA DE 5HP, COM COIF A PARA DISCO 10" - MATERIAIS NA OPERAÇÃO. AF_08/2015</v>
          </cell>
          <cell r="C3227" t="str">
            <v>H</v>
          </cell>
          <cell r="D3227">
            <v>1.18</v>
          </cell>
        </row>
        <row r="3228">
          <cell r="A3228">
            <v>91692</v>
          </cell>
          <cell r="B3228" t="str">
            <v>SERRA CIRCULAR DE BANCADA COM MOTOR ELÉTRICO POTÊNCIA DE 5HP, COM COIF A PARA DISCO 10" - CHP DIURNO. AF_08/2015</v>
          </cell>
          <cell r="C3228" t="str">
            <v>CHP</v>
          </cell>
          <cell r="D3228">
            <v>1.31</v>
          </cell>
        </row>
        <row r="3229">
          <cell r="A3229">
            <v>91693</v>
          </cell>
          <cell r="B3229" t="str">
            <v>SERRA CIRCULAR DE BANCADA COM MOTOR ELÉTRICO POTÊNCIA DE 5HP, COM COIF A PARA DISCO 10" - CHI DIURNO. AF_08/2015</v>
          </cell>
          <cell r="C3229" t="str">
            <v>CHI</v>
          </cell>
          <cell r="D3229">
            <v>0.08</v>
          </cell>
        </row>
        <row r="3230">
          <cell r="A3230">
            <v>91784</v>
          </cell>
          <cell r="B3230" t="str">
            <v>(COMPOSIÇÃO REPRESENTATIVA) DO SERVIÇO DE INSTALAÇÃO DE TUBOS DE PVC, SOLDÁVEL, ÁGUA FRIA, DN 20 MM (INSTALADO EM RAMAL, SUB-RAMAL OU RAMAL DE DISTRIBUIÇÃO), INCLUSIVE CONEXÕES, CORTES E FIXAÇÕES, PARA PRÉDIOS. AF_10/2015_P</v>
          </cell>
          <cell r="C3230" t="str">
            <v>M</v>
          </cell>
          <cell r="D3230">
            <v>27.75</v>
          </cell>
        </row>
        <row r="3231">
          <cell r="A3231">
            <v>91785</v>
          </cell>
          <cell r="B3231" t="str">
            <v>(COMPOSIÇÃO REPRESENTATIVA) DO SERVIÇO DE INSTALAÇÃO DE TUBOS DE PVC, SOLDÁVEL, ÁGUA FRIA, DN 25 MM (INSTALADO EM RAMAL, SUB-RAMAL, RAMAL DE DISTRIBUIÇÃO OU PRUMADA), INCLUSIVE CONEXÕES, CORTES E FIXAÇÕES, PARA PRÉDIOS. AF_10/2015_P</v>
          </cell>
          <cell r="C3231" t="str">
            <v>M</v>
          </cell>
          <cell r="D3231">
            <v>27.51</v>
          </cell>
        </row>
        <row r="3232">
          <cell r="A3232">
            <v>91786</v>
          </cell>
          <cell r="B3232" t="str">
            <v>(COMPOSIÇÃO REPRESENTATIVA) DO SERVIÇO DE INSTALAÇÃO TUBOS DE PVC, SOL DÁVEL, ÁGUA FRIA, DN 32 MM (INSTALADO EM RAMAL, SUB-RAMAL, RAMAL DE DI STRIBUIÇÃO OU PRUMADA), INCLUSIVE CONEXÕES, CORTES E FIXAÇÕES, PARA PR ÉDIOS. AF_10/2015_P</v>
          </cell>
          <cell r="C3232" t="str">
            <v>M</v>
          </cell>
          <cell r="D3232">
            <v>18.559999999999999</v>
          </cell>
        </row>
        <row r="3233">
          <cell r="A3233">
            <v>91787</v>
          </cell>
          <cell r="B3233" t="str">
            <v>(COMPOSIÇÃO REPRESENTATIVA) DO SERVIÇO DE INSTALAÇÃO DE TUBOS DE PVC, SOLDÁVEL, ÁGUA FRIA, DN 40 MM (INSTALADO EM PRUMADA), INCLUSIVE CONEXÕ ES, CORTES E FIXAÇÕES, PARA PRÉDIOS. AF_10/2015_P</v>
          </cell>
          <cell r="C3233" t="str">
            <v>M</v>
          </cell>
          <cell r="D3233">
            <v>21.24</v>
          </cell>
        </row>
        <row r="3234">
          <cell r="A3234">
            <v>91788</v>
          </cell>
          <cell r="B3234" t="str">
            <v>(COMPOSIÇÃO REPRESENTATIVA) DO SERVIÇO DE INSTALAÇÃO DE TUBOS DE PVC, SOLDÁVEL, ÁGUA FRIA, DN 50 MM (INSTALADO EM PRUMADA), INCLUSIVE CONEXÕ ES, CORTES E FIXAÇÕES, PARA PRÉDIOS. AF_10/2015_P</v>
          </cell>
          <cell r="C3234" t="str">
            <v>M</v>
          </cell>
          <cell r="D3234">
            <v>29.03</v>
          </cell>
        </row>
        <row r="3235">
          <cell r="A3235">
            <v>91789</v>
          </cell>
          <cell r="B3235" t="str">
            <v>(COMPOSIÇÃO REPRESENTATIVA) DO SERVIÇO DE INSTALAÇÃO DE TUBOS DE PVC, SÉRIE R, ÁGUA PLUVIAL, DN 75 MM (INSTALADO EM RAMAL DE ENCAMINHAMENTO, OU CONDUTORES VERTICAIS), INCLUSIVE CONEXÕES, CORTE E FIXAÇÕES, PARA PRÉDIOS. AF_10/2015_P</v>
          </cell>
          <cell r="C3235" t="str">
            <v>M</v>
          </cell>
          <cell r="D3235">
            <v>24.86</v>
          </cell>
        </row>
        <row r="3236">
          <cell r="A3236">
            <v>91790</v>
          </cell>
          <cell r="B3236" t="str">
            <v>(COMPOSIÇÃO REPRESENTATIVA) DO SERVIÇO DE INSTALAÇÃO DE TUBOS DE PVC, SÉRIE R, ÁGUA PLUVIAL, DN 100 MM (INSTALADO EM RAMAL DE ENCAMINHAMENTO , OU CONDUTORES VERTICAIS), INCLUSIVE CONEXÕES, CORTES E FIXAÇÕES, PAR A PRÉDIOS. AF_10/2015_P</v>
          </cell>
          <cell r="C3236" t="str">
            <v>M</v>
          </cell>
          <cell r="D3236">
            <v>37.25</v>
          </cell>
        </row>
        <row r="3237">
          <cell r="A3237">
            <v>91791</v>
          </cell>
          <cell r="B3237" t="str">
            <v>(COMPOSIÇÃO REPRESENTATIVA) DO SERVIÇO DE INSTALAÇÃO DE TUBOS DE PVC, SÉRIE R, ÁGUA PLUVIAL, DN 150 MM (INSTALADO EM CONDUTORES VERTICAIS), INCLUSIVE CONEXÕES, CORTES E FIXAÇÕES, PARA PRÉDIOS. AF_10/2015_P</v>
          </cell>
          <cell r="C3237" t="str">
            <v>M</v>
          </cell>
          <cell r="D3237">
            <v>47.47</v>
          </cell>
        </row>
        <row r="3238">
          <cell r="A3238">
            <v>91792</v>
          </cell>
          <cell r="B3238" t="str">
            <v>(COMPOSIÇÃO REPRESENTATIVA) DO SERVIÇO DE INSTALAÇÃO DE TUBO DE PVC, S ÉRIE NORMAL, ESGOTO PREDIAL, DN 40 MM (INSTALADO EM RAMAL DE DESCARGA OU RAMAL DE ESGOTO SANITÁRIO), INCLUSIVE CONEXÕES, CORTES E FIXAÇÕES, PARA PRÉDIOS. AF_10/2015_P</v>
          </cell>
          <cell r="C3238" t="str">
            <v>M</v>
          </cell>
          <cell r="D3238">
            <v>35.99</v>
          </cell>
        </row>
        <row r="3239">
          <cell r="A3239">
            <v>91793</v>
          </cell>
          <cell r="B3239" t="str">
            <v>(COMPOSIÇÃO REPRESENTATIVA) DO SERVIÇO DE INSTALAÇÃO DE TUBO DE PVC, S ÉRIE NORMAL, ESGOTO PREDIAL, DN 50 MM (INSTALADO EM RAMAL DE DESCARGA OU RAMAL DE ESGOTO SANITÁRIO), INCLUSIVE CONEXÕES, CORTES E FIXAÇÕES P ARA, PRÉDIOS. AF_10/2015_P</v>
          </cell>
          <cell r="C3239" t="str">
            <v>M</v>
          </cell>
          <cell r="D3239">
            <v>55.17</v>
          </cell>
        </row>
        <row r="3240">
          <cell r="A3240">
            <v>91794</v>
          </cell>
          <cell r="B3240" t="str">
            <v>(COMPOSIÇÃO REPRESENTATIVA) DO SERVIÇO DE INST. TUBO PVC, SÉRIE N, ESG OTO PREDIAL, DN 75 MM, (INST. EM RAMAL DE DESCARGA, RAMAL DE ESG. SANI TÁRIO, PRUMADA DE ESG. SANITÁRIO OU VENTILAÇÃO), INCL. CONEXÕES, CORTE S E FIXAÇÕES, P/ PRÉDIOS. AF_10/2015_P</v>
          </cell>
          <cell r="C3240" t="str">
            <v>M</v>
          </cell>
          <cell r="D3240">
            <v>25.41</v>
          </cell>
        </row>
        <row r="3241">
          <cell r="A3241">
            <v>91795</v>
          </cell>
          <cell r="B3241" t="str">
            <v>(COMPOSIÇÃO REPRESENTATIVA) DO SERVIÇO DE INST. TUBO PVC, SÉRIE N, ESG OTO PREDIAL, 100 MM (INST. RAMAL DESCARGA, RAMAL DE ESG. SANIT., PRUMA DA ESG. SANIT., VENTILAÇÃO OU SUB-COLETOR AÉREO), INCL. CONEXÕES E COR TES, FIXAÇÕES, P/ PRÉDIOS. AF_10/2015_P</v>
          </cell>
          <cell r="C3241" t="str">
            <v>M</v>
          </cell>
          <cell r="D3241">
            <v>43.87</v>
          </cell>
        </row>
        <row r="3242">
          <cell r="A3242">
            <v>91796</v>
          </cell>
          <cell r="B3242" t="str">
            <v>(COMPOSIÇÃO REPRESENTATIVA) DO SERVIÇO DE INSTALAÇÃO DE TUBO DE PVC, S ÉRIE NORMAL, ESGOTO PREDIAL, DN 150 MM (INSTALADO EM SUB-COLETOR AÉREO ), INCLUSIVE CONEXÕES, CORTES E FIXAÇÕES, PARA PRÉDIOS. AF_10/2015_P</v>
          </cell>
          <cell r="C3242" t="str">
            <v>M</v>
          </cell>
          <cell r="D3242">
            <v>43.73</v>
          </cell>
        </row>
        <row r="3243">
          <cell r="A3243">
            <v>91815</v>
          </cell>
          <cell r="B3243" t="str">
            <v>(COMPOSIÇÃO REPRESENTATIVA) DE ALVENARIA DE BLOCOS DE CONCRETO ESTRUTU RAL 14X19X39 CM, (ESPESSURA 14 CM), FBK = 4,5 MPA, UTILIZANDO PALHETA, PARA EDIFICAÇÃO HABITACIONAL. AF_10/2015</v>
          </cell>
          <cell r="C3243" t="str">
            <v>M2</v>
          </cell>
          <cell r="D3243">
            <v>48.43</v>
          </cell>
        </row>
        <row r="3244">
          <cell r="A3244">
            <v>91816</v>
          </cell>
          <cell r="B3244" t="str">
            <v>COMPOSIÇÃO REPRESENTATIVA DE SERVIÇOS DE ALVENARIA DE BLOCOS DE CONCRE TO ESTRUTURAL 14X19X29 CM, (ESPESSURA 14 CM), FBK = 4,5 MPA, UTILIZAND O PALHETA, PARA EDIFICAÇÃO HABITACIONAL. AF_10/2015</v>
          </cell>
          <cell r="C3244" t="str">
            <v>M2</v>
          </cell>
          <cell r="D3244">
            <v>55.93</v>
          </cell>
        </row>
        <row r="3245">
          <cell r="A3245">
            <v>91831</v>
          </cell>
          <cell r="B3245" t="str">
            <v>ELETRODUTO FLEXÍVEL CORRUGADO, PVC, DN 20 MM (1/2"), PARA CIRCUITOS TE RMINAIS, INSTALADO EM FORRO - FORNECIMENTO E INSTALAÇÃO. AF_12/2015</v>
          </cell>
          <cell r="C3245" t="str">
            <v>M</v>
          </cell>
          <cell r="D3245">
            <v>2.78</v>
          </cell>
        </row>
        <row r="3246">
          <cell r="A3246">
            <v>91834</v>
          </cell>
          <cell r="B3246" t="str">
            <v>ELETRODUTO FLEXÍVEL CORRUGADO, PVC, DN 25 MM (3/4"), PARA CIRCUITOS TE RMINAIS, INSTALADO EM FORRO - FORNECIMENTO E INSTALAÇÃO. AF_12/2015</v>
          </cell>
          <cell r="C3246" t="str">
            <v>M</v>
          </cell>
          <cell r="D3246">
            <v>3.31</v>
          </cell>
        </row>
        <row r="3247">
          <cell r="A3247">
            <v>91836</v>
          </cell>
          <cell r="B3247" t="str">
            <v>ELETRODUTO FLEXÍVEL CORRUGADO, PVC, DN 32 MM (1"), PARA CIRCUITOS TERM INAIS, INSTALADO EM FORRO - FORNECIMENTO E INSTALAÇÃO. AF_12/2015</v>
          </cell>
          <cell r="C3247" t="str">
            <v>M</v>
          </cell>
          <cell r="D3247">
            <v>4.8099999999999996</v>
          </cell>
        </row>
        <row r="3248">
          <cell r="A3248">
            <v>91842</v>
          </cell>
          <cell r="B3248" t="str">
            <v>ELETRODUTO FLEXÍVEL CORRUGADO, PVC, DN 20 MM (1/2"), PARA CIRCUITOS TE RMINAIS, INSTALADO EM LAJE - FORNECIMENTO E INSTALAÇÃO. AF_12/2015</v>
          </cell>
          <cell r="C3248" t="str">
            <v>M</v>
          </cell>
          <cell r="D3248">
            <v>3.28</v>
          </cell>
        </row>
        <row r="3249">
          <cell r="A3249">
            <v>91844</v>
          </cell>
          <cell r="B3249" t="str">
            <v>ELETRODUTO FLEXÍVEL CORRUGADO, PVC, DN 25 MM (3/4"), PARA CIRCUITOS TE RMINAIS, INSTALADO EM LAJE - FORNECIMENTO E INSTALAÇÃO. AF_12/2015</v>
          </cell>
          <cell r="C3249" t="str">
            <v>M</v>
          </cell>
          <cell r="D3249">
            <v>3.81</v>
          </cell>
        </row>
        <row r="3250">
          <cell r="A3250">
            <v>91846</v>
          </cell>
          <cell r="B3250" t="str">
            <v>ELETRODUTO FLEXÍVEL CORRUGADO, PVC, DN 32 MM (1"), PARA CIRCUITOS TERM INAIS, INSTALADO EM LAJE - FORNECIMENTO E INSTALAÇÃO. AF_12/2015</v>
          </cell>
          <cell r="C3250" t="str">
            <v>M</v>
          </cell>
          <cell r="D3250">
            <v>5.31</v>
          </cell>
        </row>
        <row r="3251">
          <cell r="A3251">
            <v>91852</v>
          </cell>
          <cell r="B3251" t="str">
            <v>ELETRODUTO FLEXÍVEL CORRUGADO, PVC, DN 20 MM (1/2"), PARA CIRCUITOS TE RMINAIS, INSTALADO EM PAREDE - FORNECIMENTO E INSTALAÇÃO. AF_12/2015</v>
          </cell>
          <cell r="C3251" t="str">
            <v>M</v>
          </cell>
          <cell r="D3251">
            <v>4.8099999999999996</v>
          </cell>
        </row>
        <row r="3252">
          <cell r="A3252">
            <v>91854</v>
          </cell>
          <cell r="B3252" t="str">
            <v>ELETRODUTO FLEXÍVEL CORRUGADO, PVC, DN 25 MM (3/4"), PARA CIRCUITOS TE RMINAIS, INSTALADO EM PAREDE - FORNECIMENTO E INSTALAÇÃO. AF_12/2015</v>
          </cell>
          <cell r="C3252" t="str">
            <v>M</v>
          </cell>
          <cell r="D3252">
            <v>5.33</v>
          </cell>
        </row>
        <row r="3253">
          <cell r="A3253">
            <v>91856</v>
          </cell>
          <cell r="B3253" t="str">
            <v>ELETRODUTO FLEXÍVEL CORRUGADO, PVC, DN 32 MM (1"), PARA CIRCUITOS TERM INAIS, INSTALADO EM PAREDE - FORNECIMENTO E INSTALAÇÃO. AF_12/2015</v>
          </cell>
          <cell r="C3253" t="str">
            <v>M</v>
          </cell>
          <cell r="D3253">
            <v>6.76</v>
          </cell>
        </row>
        <row r="3254">
          <cell r="A3254">
            <v>91862</v>
          </cell>
          <cell r="B3254" t="str">
            <v>ELETRODUTO RÍGIDO ROSCÁVEL, PVC, DN 20 MM (1/2"), PARA CIRCUITOS TERMI NAIS, INSTALADO EM FORRO - FORNECIMENTO E INSTALAÇÃO. AF_12/2015</v>
          </cell>
          <cell r="C3254" t="str">
            <v>M</v>
          </cell>
          <cell r="D3254">
            <v>3.7</v>
          </cell>
        </row>
        <row r="3255">
          <cell r="A3255">
            <v>91863</v>
          </cell>
          <cell r="B3255" t="str">
            <v>ELETRODUTO RÍGIDO ROSCÁVEL, PVC, DN 25 MM (3/4"), PARA CIRCUITOS TERMI NAIS, INSTALADO EM FORRO - FORNECIMENTO E INSTALAÇÃO. AF_12/2015</v>
          </cell>
          <cell r="C3255" t="str">
            <v>M</v>
          </cell>
          <cell r="D3255">
            <v>4.6399999999999997</v>
          </cell>
        </row>
        <row r="3256">
          <cell r="A3256">
            <v>91864</v>
          </cell>
          <cell r="B3256" t="str">
            <v>ELETRODUTO RÍGIDO ROSCÁVEL, PVC, DN 32 MM (1"), PARA CIRCUITOS TERMINA IS, INSTALADO EM FORRO - FORNECIMENTO E INSTALAÇÃO. AF_12/2015</v>
          </cell>
          <cell r="C3256" t="str">
            <v>M</v>
          </cell>
          <cell r="D3256">
            <v>6.62</v>
          </cell>
        </row>
        <row r="3257">
          <cell r="A3257">
            <v>91865</v>
          </cell>
          <cell r="B3257" t="str">
            <v>ELETRODUTO RÍGIDO ROSCÁVEL, PVC, DN 40 MM (1 1/4"), PARA CIRCUITOS TER MINAIS, INSTALADO EM FORRO - FORNECIMENTO E INSTALAÇÃO. AF_12/2015</v>
          </cell>
          <cell r="C3257" t="str">
            <v>M</v>
          </cell>
          <cell r="D3257">
            <v>8.61</v>
          </cell>
        </row>
        <row r="3258">
          <cell r="A3258">
            <v>91866</v>
          </cell>
          <cell r="B3258" t="str">
            <v>ELETRODUTO RÍGIDO ROSCÁVEL, PVC, DN 20 MM (1/2"), PARA CIRCUITOS TERMI NAIS, INSTALADO EM LAJE - FORNECIMENTO E INSTALAÇÃO. AF_12/2015</v>
          </cell>
          <cell r="C3258" t="str">
            <v>M</v>
          </cell>
          <cell r="D3258">
            <v>4.29</v>
          </cell>
        </row>
        <row r="3259">
          <cell r="A3259">
            <v>91867</v>
          </cell>
          <cell r="B3259" t="str">
            <v>ELETRODUTO RÍGIDO ROSCÁVEL, PVC, DN 25 MM (3/4"), PARA CIRCUITOS TERMI NAIS, INSTALADO EM LAJE - FORNECIMENTO E INSTALAÇÃO. AF_12/2015</v>
          </cell>
          <cell r="C3259" t="str">
            <v>M</v>
          </cell>
          <cell r="D3259">
            <v>5.23</v>
          </cell>
        </row>
        <row r="3260">
          <cell r="A3260">
            <v>91868</v>
          </cell>
          <cell r="B3260" t="str">
            <v>ELETRODUTO RÍGIDO ROSCÁVEL, PVC, DN 32 MM (1"), PARA CIRCUITOS TERMINA IS, INSTALADO EM LAJE - FORNECIMENTO E INSTALAÇÃO. AF_12/2015</v>
          </cell>
          <cell r="C3260" t="str">
            <v>M</v>
          </cell>
          <cell r="D3260">
            <v>7.21</v>
          </cell>
        </row>
        <row r="3261">
          <cell r="A3261">
            <v>91869</v>
          </cell>
          <cell r="B3261" t="str">
            <v>ELETRODUTO RÍGIDO ROSCÁVEL, PVC, DN 40 MM (1 1/4"), PARA CIRCUITOS TER MINAIS, INSTALADO EM LAJE - FORNECIMENTO E INSTALAÇÃO. AF_12/2015</v>
          </cell>
          <cell r="C3261" t="str">
            <v>M</v>
          </cell>
          <cell r="D3261">
            <v>9.1999999999999993</v>
          </cell>
        </row>
        <row r="3262">
          <cell r="A3262">
            <v>91870</v>
          </cell>
          <cell r="B3262" t="str">
            <v>ELETRODUTO RÍGIDO ROSCÁVEL, PVC, DN 20 MM (1/2"), PARA CIRCUITOS TERMI NAIS, INSTALADO EM PAREDE - FORNECIMENTO E INSTALAÇÃO. AF_12/2015</v>
          </cell>
          <cell r="C3262" t="str">
            <v>M</v>
          </cell>
          <cell r="D3262">
            <v>6.19</v>
          </cell>
        </row>
        <row r="3263">
          <cell r="A3263">
            <v>91871</v>
          </cell>
          <cell r="B3263" t="str">
            <v>ELETRODUTO RÍGIDO ROSCÁVEL, PVC, DN 25 MM (3/4"), PARA CIRCUITOS TERMI NAIS, INSTALADO EM PAREDE - FORNECIMENTO E INSTALAÇÃO. AF_12/2015</v>
          </cell>
          <cell r="C3263" t="str">
            <v>M</v>
          </cell>
          <cell r="D3263">
            <v>7.16</v>
          </cell>
        </row>
        <row r="3264">
          <cell r="A3264">
            <v>91872</v>
          </cell>
          <cell r="B3264" t="str">
            <v>ELETRODUTO RÍGIDO ROSCÁVEL, PVC, DN 32 MM (1"), PARA CIRCUITOS TERMINA IS, INSTALADO EM PAREDE - FORNECIMENTO E INSTALAÇÃO. AF_12/2015</v>
          </cell>
          <cell r="C3264" t="str">
            <v>M</v>
          </cell>
          <cell r="D3264">
            <v>9.14</v>
          </cell>
        </row>
        <row r="3265">
          <cell r="A3265">
            <v>91873</v>
          </cell>
          <cell r="B3265" t="str">
            <v>ELETRODUTO RÍGIDO ROSCÁVEL, PVC, DN 40 MM (1 1/4"), PARA CIRCUITOS TER MINAIS, INSTALADO EM PAREDE - FORNECIMENTO E INSTALAÇÃO. AF_12/2015</v>
          </cell>
          <cell r="C3265" t="str">
            <v>M</v>
          </cell>
          <cell r="D3265">
            <v>11.1</v>
          </cell>
        </row>
        <row r="3266">
          <cell r="A3266">
            <v>91874</v>
          </cell>
          <cell r="B3266" t="str">
            <v>LUVA PARA ELETRODUTO, PVC, ROSCÁVEL, DN 20 MM (1/2"), PARA CIRCUITOS T ERMINAIS, INSTALADA EM FORRO - FORNECIMENTO E INSTALAÇÃO. AF_12/2015</v>
          </cell>
          <cell r="C3266" t="str">
            <v>UN</v>
          </cell>
          <cell r="D3266">
            <v>2.87</v>
          </cell>
        </row>
        <row r="3267">
          <cell r="A3267">
            <v>91875</v>
          </cell>
          <cell r="B3267" t="str">
            <v>LUVA PARA ELETRODUTO, PVC, ROSCÁVEL, DN 25 MM (3/4"), PARA CIRCUITOS T ERMINAIS, INSTALADA EM FORRO - FORNECIMENTO E INSTALAÇÃO. AF_12/2015</v>
          </cell>
          <cell r="C3267" t="str">
            <v>UN</v>
          </cell>
          <cell r="D3267">
            <v>3.79</v>
          </cell>
        </row>
        <row r="3268">
          <cell r="A3268">
            <v>91876</v>
          </cell>
          <cell r="B3268" t="str">
            <v>LUVA PARA ELETRODUTO, PVC, ROSCÁVEL, DN 32 MM (1"), PARA CIRCUITOS TER MINAIS, INSTALADA EM FORRO - FORNECIMENTO E INSTALAÇÃO. AF_12/2015</v>
          </cell>
          <cell r="C3268" t="str">
            <v>UN</v>
          </cell>
          <cell r="D3268">
            <v>5</v>
          </cell>
        </row>
        <row r="3269">
          <cell r="A3269">
            <v>91877</v>
          </cell>
          <cell r="B3269" t="str">
            <v>LUVA PARA ELETRODUTO, PVC, ROSCÁVEL, DN 40 MM (1 1/4"), PARA CIRCUITOS TERMINAIS, INSTALADA EM FORRO - FORNECIMENTO E INSTALAÇÃO. AF_12/2015</v>
          </cell>
          <cell r="C3269" t="str">
            <v>UN</v>
          </cell>
          <cell r="D3269">
            <v>6.62</v>
          </cell>
        </row>
        <row r="3270">
          <cell r="A3270">
            <v>91878</v>
          </cell>
          <cell r="B3270" t="str">
            <v>LUVA PARA ELETRODUTO, PVC, ROSCÁVEL, DN 20 MM (1/2"), PARA CIRCUITOS T ERMINAIS, INSTALADA EM LAJE - FORNECIMENTO E INSTALAÇÃO. AF_12/2015</v>
          </cell>
          <cell r="C3270" t="str">
            <v>UN</v>
          </cell>
          <cell r="D3270">
            <v>3.7</v>
          </cell>
        </row>
        <row r="3271">
          <cell r="A3271">
            <v>91879</v>
          </cell>
          <cell r="B3271" t="str">
            <v>LUVA PARA ELETRODUTO, PVC, ROSCÁVEL, DN 25 MM (3/4"), PARA CIRCUITOS T ERMINAIS, INSTALADA EM LAJE - FORNECIMENTO E INSTALAÇÃO. AF_12/2015</v>
          </cell>
          <cell r="C3271" t="str">
            <v>UN</v>
          </cell>
          <cell r="D3271">
            <v>4.5999999999999996</v>
          </cell>
        </row>
        <row r="3272">
          <cell r="A3272">
            <v>91880</v>
          </cell>
          <cell r="B3272" t="str">
            <v>LUVA PARA ELETRODUTO, PVC, ROSCÁVEL, DN 32 MM (1"), PARA CIRCUITOS TER MINAIS, INSTALADA EM LAJE - FORNECIMENTO E INSTALAÇÃO. AF_12/2015</v>
          </cell>
          <cell r="C3272" t="str">
            <v>UN</v>
          </cell>
          <cell r="D3272">
            <v>5.83</v>
          </cell>
        </row>
        <row r="3273">
          <cell r="A3273">
            <v>91881</v>
          </cell>
          <cell r="B3273" t="str">
            <v>LUVA PARA ELETRODUTO, PVC, ROSCÁVEL, DN 40 MM (1 1/4"), PARA CIRCUITOS TERMINAIS, INSTALADA EM LAJE - FORNECIMENTO E INSTALAÇÃO. AF_12/2015</v>
          </cell>
          <cell r="C3273" t="str">
            <v>UN</v>
          </cell>
          <cell r="D3273">
            <v>7.46</v>
          </cell>
        </row>
        <row r="3274">
          <cell r="A3274">
            <v>91882</v>
          </cell>
          <cell r="B3274" t="str">
            <v>LUVA PARA ELETRODUTO, PVC, ROSCÁVEL, DN 20 MM (1/2"), PARA CIRCUITOS T ERMINAIS, INSTALADA EM PAREDE - FORNECIMENTO E INSTALAÇÃO. AF_12/2015</v>
          </cell>
          <cell r="C3274" t="str">
            <v>UN</v>
          </cell>
          <cell r="D3274">
            <v>4.59</v>
          </cell>
        </row>
        <row r="3275">
          <cell r="A3275">
            <v>91884</v>
          </cell>
          <cell r="B3275" t="str">
            <v>LUVA PARA ELETRODUTO, PVC, ROSCÁVEL, DN 25 MM (3/4"), PARA CIRCUITOS T ERMINAIS, INSTALADA EM PAREDE - FORNECIMENTO E INSTALAÇÃO. AF_12/2015</v>
          </cell>
          <cell r="C3275" t="str">
            <v>UN</v>
          </cell>
          <cell r="D3275">
            <v>5.28</v>
          </cell>
        </row>
        <row r="3276">
          <cell r="A3276">
            <v>91885</v>
          </cell>
          <cell r="B3276" t="str">
            <v>LUVA PARA ELETRODUTO, PVC, ROSCÁVEL, DN 32 MM (1"), PARA CIRCUITOS TER MINAIS, INSTALADA EM PAREDE - FORNECIMENTO E INSTALAÇÃO. AF_12/2015</v>
          </cell>
          <cell r="C3276" t="str">
            <v>UN</v>
          </cell>
          <cell r="D3276">
            <v>6.23</v>
          </cell>
        </row>
        <row r="3277">
          <cell r="A3277">
            <v>91886</v>
          </cell>
          <cell r="B3277" t="str">
            <v>LUVA PARA ELETRODUTO, PVC, ROSCÁVEL, DN 40 MM (1 1/4"), PARA CIRCUITOS TERMINAIS, INSTALADA EM PAREDE - FORNECIMENTO E INSTALAÇÃO. AF_12/201 5</v>
          </cell>
          <cell r="C3277" t="str">
            <v>UN</v>
          </cell>
          <cell r="D3277">
            <v>7.54</v>
          </cell>
        </row>
        <row r="3278">
          <cell r="A3278">
            <v>91887</v>
          </cell>
          <cell r="B3278" t="str">
            <v>CURVA 90 GRAUS PARA ELETRODUTO, PVC, ROSCÁVEL, DN 20 MM (1/2"), PARA C IRCUITOS TERMINAIS, INSTALADA EM FORRO - FORNECIMENTO E INSTALAÇÃO. AF _12/2015</v>
          </cell>
          <cell r="C3278" t="str">
            <v>UN</v>
          </cell>
          <cell r="D3278">
            <v>5.24</v>
          </cell>
        </row>
        <row r="3279">
          <cell r="A3279">
            <v>91888</v>
          </cell>
          <cell r="B3279" t="str">
            <v>CURVA 135 GRAUS PARA ELETRODUTO, PVC, ROSCÁVEL, DN 20 MM (1/2"), PARA CIRCUITOS TERMINAIS, INSTALADA EM FORRO - FORNECIMENTO E INSTALAÇÃO. A F_12/2015</v>
          </cell>
          <cell r="C3279" t="str">
            <v>UN</v>
          </cell>
          <cell r="D3279">
            <v>7.84</v>
          </cell>
        </row>
        <row r="3280">
          <cell r="A3280">
            <v>91890</v>
          </cell>
          <cell r="B3280" t="str">
            <v>CURVA 90 GRAUS PARA ELETRODUTO, PVC, ROSCÁVEL, DN 25 MM (3/4"), PARA C IRCUITOS TERMINAIS, INSTALADA EM FORRO - FORNECIMENTO E INSTALAÇÃO. AF _12/2015</v>
          </cell>
          <cell r="C3280" t="str">
            <v>UN</v>
          </cell>
          <cell r="D3280">
            <v>6.27</v>
          </cell>
        </row>
        <row r="3281">
          <cell r="A3281">
            <v>91892</v>
          </cell>
          <cell r="B3281" t="str">
            <v>CURVA 180 GRAUS PARA ELETRODUTO, PVC, ROSCÁVEL, DN 25 MM (3/4"), PARA CIRCUITOS TERMINAIS, INSTALADA EM FORRO - FORNECIMENTO E INSTALAÇÃO. A F_12/2015</v>
          </cell>
          <cell r="C3281" t="str">
            <v>UN</v>
          </cell>
          <cell r="D3281">
            <v>7.47</v>
          </cell>
        </row>
        <row r="3282">
          <cell r="A3282">
            <v>91893</v>
          </cell>
          <cell r="B3282" t="str">
            <v>CURVA 90 GRAUS PARA ELETRODUTO, PVC, ROSCÁVEL, DN 32 MM (1"), PARA CIR CUITOS TERMINAIS, INSTALADA EM FORRO - FORNECIMENTO E INSTALAÇÃO. AF_1 2/2015</v>
          </cell>
          <cell r="C3282" t="str">
            <v>UN</v>
          </cell>
          <cell r="D3282">
            <v>8.5399999999999991</v>
          </cell>
        </row>
        <row r="3283">
          <cell r="A3283">
            <v>91894</v>
          </cell>
          <cell r="B3283" t="str">
            <v>CURVA 135 GRAUS PARA ELETRODUTO, PVC, ROSCÁVEL, DN 32 MM (1"), PARA CI RCUITOS TERMINAIS, INSTALADA EM FORRO - FORNECIMENTO E INSTALAÇÃO. AF_ 12/2015</v>
          </cell>
          <cell r="C3283" t="str">
            <v>UN</v>
          </cell>
          <cell r="D3283">
            <v>11.19</v>
          </cell>
        </row>
        <row r="3284">
          <cell r="A3284">
            <v>91896</v>
          </cell>
          <cell r="B3284" t="str">
            <v>CURVA 90 GRAUS PARA ELETRODUTO, PVC, ROSCÁVEL, DN 40 MM (1 1/4"), PARA CIRCUITOS TERMINAIS, INSTALADA EM FORRO - FORNECIMENTO E INSTALAÇÃO. AF_12/2015</v>
          </cell>
          <cell r="C3284" t="str">
            <v>UN</v>
          </cell>
          <cell r="D3284">
            <v>10.44</v>
          </cell>
        </row>
        <row r="3285">
          <cell r="A3285">
            <v>91897</v>
          </cell>
          <cell r="B3285" t="str">
            <v>CURVA 135 GRAUS PARA ELETRODUTO, PVC, ROSCÁVEL, DN 40 MM (1 1/4"), PAR A CIRCUITOS TERMINAIS, INSTALADA EM FORRO - FORNECIMENTO E INSTALAÇÃO. AF_12/2015</v>
          </cell>
          <cell r="C3285" t="str">
            <v>UN</v>
          </cell>
          <cell r="D3285">
            <v>17.8</v>
          </cell>
        </row>
        <row r="3286">
          <cell r="A3286">
            <v>91899</v>
          </cell>
          <cell r="B3286" t="str">
            <v>CURVA 90 GRAUS PARA ELETRODUTO, PVC, ROSCÁVEL, DN 20 MM (1/2"), PARA C IRCUITOS TERMINAIS, INSTALADA EM LAJE - FORNECIMENTO E INSTALAÇÃO. AF_ 12/2015</v>
          </cell>
          <cell r="C3286" t="str">
            <v>UN</v>
          </cell>
          <cell r="D3286">
            <v>6.44</v>
          </cell>
        </row>
        <row r="3287">
          <cell r="A3287">
            <v>91900</v>
          </cell>
          <cell r="B3287" t="str">
            <v>CURVA 135 GRAUS PARA ELETRODUTO, PVC, ROSCÁVEL, DN 20 MM (1/2"), PARA CIRCUITOS TERMINAIS, INSTALADA EM LAJE - FORNECIMENTO E INSTALAÇÃO. AF _12/2015</v>
          </cell>
          <cell r="C3287" t="str">
            <v>UN</v>
          </cell>
          <cell r="D3287">
            <v>9.0399999999999991</v>
          </cell>
        </row>
        <row r="3288">
          <cell r="A3288">
            <v>91902</v>
          </cell>
          <cell r="B3288" t="str">
            <v>CURVA 90 GRAUS PARA ELETRODUTO, PVC, ROSCÁVEL, DN 25 MM (3/4"), PARA C IRCUITOS TERMINAIS, INSTALADA EM LAJE - FORNECIMENTO E INSTALAÇÃO. AF_ 12/2015</v>
          </cell>
          <cell r="C3288" t="str">
            <v>UN</v>
          </cell>
          <cell r="D3288">
            <v>7.47</v>
          </cell>
        </row>
        <row r="3289">
          <cell r="A3289">
            <v>91904</v>
          </cell>
          <cell r="B3289" t="str">
            <v>CURVA 180 GRAUS PARA ELETRODUTO, PVC, ROSCÁVEL, DN 25 MM (3/4"), PARA CIRCUITOS TERMINAIS, INSTALADA EM LAJE - FORNECIMENTO E INSTALAÇÃO. AF _12/2015</v>
          </cell>
          <cell r="C3289" t="str">
            <v>UN</v>
          </cell>
          <cell r="D3289">
            <v>8.67</v>
          </cell>
        </row>
        <row r="3290">
          <cell r="A3290">
            <v>91905</v>
          </cell>
          <cell r="B3290" t="str">
            <v>CURVA 90 GRAUS PARA ELETRODUTO, PVC, ROSCÁVEL, DN 32 MM (1"), PARA CIR CUITOS TERMINAIS, INSTALADA EM LAJE - FORNECIMENTO E INSTALAÇÃO. AF_12 /2015</v>
          </cell>
          <cell r="C3290" t="str">
            <v>UN</v>
          </cell>
          <cell r="D3290">
            <v>9.74</v>
          </cell>
        </row>
        <row r="3291">
          <cell r="A3291">
            <v>91906</v>
          </cell>
          <cell r="B3291" t="str">
            <v>CURVA 135 GRAUS PARA ELETRODUTO, PVC, ROSCÁVEL, DN 32 MM (1"), PARA CI RCUITOS TERMINAIS, INSTALADA EM LAJE - FORNECIMENTO E INSTALAÇÃO. AF_1 2/2015</v>
          </cell>
          <cell r="C3291" t="str">
            <v>UN</v>
          </cell>
          <cell r="D3291">
            <v>12.39</v>
          </cell>
        </row>
        <row r="3292">
          <cell r="A3292">
            <v>91908</v>
          </cell>
          <cell r="B3292" t="str">
            <v>CURVA 90 GRAUS PARA ELETRODUTO, PVC, ROSCÁVEL, DN 40 MM (1 1/4"), PARA CIRCUITOS TERMINAIS, INSTALADA EM LAJE - FORNECIMENTO E INSTALAÇÃO. A F_12/2015</v>
          </cell>
          <cell r="C3292" t="str">
            <v>UN</v>
          </cell>
          <cell r="D3292">
            <v>11.67</v>
          </cell>
        </row>
        <row r="3293">
          <cell r="A3293">
            <v>91909</v>
          </cell>
          <cell r="B3293" t="str">
            <v>CURVA 135 GRAUS PARA ELETRODUTO, PVC, ROSCÁVEL, DN 40 MM (1 1/4"), PAR A CIRCUITOS TERMINAIS, INSTALADA EM LAJE - FORNECIMENTO E INSTALAÇÃO. AF_12/2015</v>
          </cell>
          <cell r="C3293" t="str">
            <v>UN</v>
          </cell>
          <cell r="D3293">
            <v>19.03</v>
          </cell>
        </row>
        <row r="3294">
          <cell r="A3294">
            <v>91911</v>
          </cell>
          <cell r="B3294" t="str">
            <v>CURVA 90 GRAUS PARA ELETRODUTO, PVC, ROSCÁVEL, DN 20 MM (1/2"), PARA C IRCUITOS TERMINAIS, INSTALADA EM PAREDE - FORNECIMENTO E INSTALAÇÃO. A F_12/2015</v>
          </cell>
          <cell r="C3294" t="str">
            <v>UN</v>
          </cell>
          <cell r="D3294">
            <v>7.82</v>
          </cell>
        </row>
        <row r="3295">
          <cell r="A3295">
            <v>91912</v>
          </cell>
          <cell r="B3295" t="str">
            <v>CURVA 135 GRAUS PARA ELETRODUTO, PVC, ROSCÁVEL, DN 20 MM (1/2"), PARA CIRCUITOS TERMINAIS, INSTALADA EM PAREDE - FORNECIMENTO E INSTALAÇÃO. AF_12/2015</v>
          </cell>
          <cell r="C3295" t="str">
            <v>UN</v>
          </cell>
          <cell r="D3295">
            <v>10.42</v>
          </cell>
        </row>
        <row r="3296">
          <cell r="A3296">
            <v>91914</v>
          </cell>
          <cell r="B3296" t="str">
            <v>CURVA 90 GRAUS PARA ELETRODUTO, PVC, ROSCÁVEL, DN 25 MM (3/4"), PARA C IRCUITOS TERMINAIS, INSTALADA EM PAREDE - FORNECIMENTO E INSTALAÇÃO. A F_12/2015</v>
          </cell>
          <cell r="C3296" t="str">
            <v>UN</v>
          </cell>
          <cell r="D3296">
            <v>8.5299999999999994</v>
          </cell>
        </row>
        <row r="3297">
          <cell r="A3297">
            <v>91916</v>
          </cell>
          <cell r="B3297" t="str">
            <v>CURVA 180 GRAUS PARA ELETRODUTO, PVC, ROSCÁVEL, DN 25 MM (3/4"), PARA CIRCUITOS TERMINAIS, INSTALADA EM PAREDE - FORNECIMENTO E INSTALAÇÃO. AF_12/2015</v>
          </cell>
          <cell r="C3297" t="str">
            <v>UN</v>
          </cell>
          <cell r="D3297">
            <v>9.73</v>
          </cell>
        </row>
        <row r="3298">
          <cell r="A3298">
            <v>91917</v>
          </cell>
          <cell r="B3298" t="str">
            <v>CURVA 90 GRAUS PARA ELETRODUTO, PVC, ROSCÁVEL, DN 32 MM (1"), PARA CIR CUITOS TERMINAIS, INSTALADA EM PAREDE - FORNECIMENTO E INSTALAÇÃO. AF_ 12/2015</v>
          </cell>
          <cell r="C3298" t="str">
            <v>UN</v>
          </cell>
          <cell r="D3298">
            <v>10.37</v>
          </cell>
        </row>
        <row r="3299">
          <cell r="A3299">
            <v>91918</v>
          </cell>
          <cell r="B3299" t="str">
            <v>CURVA 135 GRAUS PARA ELETRODUTO, PVC, ROSCÁVEL, DN 32 MM (1"), PARA CI RCUITOS TERMINAIS, INSTALADA EM PAREDE - FORNECIMENTO E INSTALAÇÃO. AF _12/2015</v>
          </cell>
          <cell r="C3299" t="str">
            <v>UN</v>
          </cell>
          <cell r="D3299">
            <v>13.02</v>
          </cell>
        </row>
        <row r="3300">
          <cell r="A3300">
            <v>91920</v>
          </cell>
          <cell r="B3300" t="str">
            <v>CURVA 90 GRAUS PARA ELETRODUTO, PVC, ROSCÁVEL, DN 40 MM (1 1/4"), PARA CIRCUITOS TERMINAIS, INSTALADA EM PAREDE - FORNECIMENTO E INSTALAÇÃO. AF_12/2015</v>
          </cell>
          <cell r="C3300" t="str">
            <v>UN</v>
          </cell>
          <cell r="D3300">
            <v>11.82</v>
          </cell>
        </row>
        <row r="3301">
          <cell r="A3301">
            <v>91921</v>
          </cell>
          <cell r="B3301" t="str">
            <v>CURVA 135 GRAUS PARA ELETRODUTO, PVC, ROSCÁVEL, DN 40 MM (1 1/4"), PAR A CIRCUITOS TERMINAIS, INSTALADA EM PAREDE - FORNECIMENTO E INSTALAÇÃO . AF_12/2015</v>
          </cell>
          <cell r="C3301" t="str">
            <v>UN</v>
          </cell>
          <cell r="D3301">
            <v>19.18</v>
          </cell>
        </row>
        <row r="3302">
          <cell r="A3302">
            <v>91924</v>
          </cell>
          <cell r="B3302" t="str">
            <v>CABO DE COBRE FLEXÍVEL ISOLADO, 1,5 MM², ANTI-CHAMA 450/750 V, PARA CI RCUITOS TERMINAIS - FORNECIMENTO E INSTALAÇÃO. AF_12/2015</v>
          </cell>
          <cell r="C3302" t="str">
            <v>M</v>
          </cell>
          <cell r="D3302">
            <v>1.85</v>
          </cell>
        </row>
        <row r="3303">
          <cell r="A3303">
            <v>91925</v>
          </cell>
          <cell r="B3303" t="str">
            <v>CABO DE COBRE FLEXÍVEL ISOLADO, 1,5 MM², ANTI-CHAMA 0,6/1,0 KV, PARA C IRCUITOS TERMINAIS - FORNECIMENTO E INSTALAÇÃO. AF_12/2015</v>
          </cell>
          <cell r="C3303" t="str">
            <v>M</v>
          </cell>
          <cell r="D3303">
            <v>2.2999999999999998</v>
          </cell>
        </row>
        <row r="3304">
          <cell r="A3304">
            <v>91926</v>
          </cell>
          <cell r="B3304" t="str">
            <v>CABO DE COBRE FLEXÍVEL ISOLADO, 2,5 MM², ANTI-CHAMA 450/750 V, PARA CI RCUITOS TERMINAIS - FORNECIMENTO E INSTALAÇÃO. AF_12/2015</v>
          </cell>
          <cell r="C3304" t="str">
            <v>M</v>
          </cell>
          <cell r="D3304">
            <v>2.4700000000000002</v>
          </cell>
        </row>
        <row r="3305">
          <cell r="A3305">
            <v>91927</v>
          </cell>
          <cell r="B3305" t="str">
            <v>CABO DE COBRE FLEXÍVEL ISOLADO, 2,5 MM², ANTI-CHAMA 0,6/1,0 KV, PARA C IRCUITOS TERMINAIS - FORNECIMENTO E INSTALAÇÃO. AF_12/2015</v>
          </cell>
          <cell r="C3305" t="str">
            <v>M</v>
          </cell>
          <cell r="D3305">
            <v>2.92</v>
          </cell>
        </row>
        <row r="3306">
          <cell r="A3306">
            <v>91928</v>
          </cell>
          <cell r="B3306" t="str">
            <v>CABO DE COBRE FLEXÍVEL ISOLADO, 4 MM², ANTI-CHAMA 450/750 V, PARA CIRC UITOS TERMINAIS - FORNECIMENTO E INSTALAÇÃO. AF_12/2015</v>
          </cell>
          <cell r="C3306" t="str">
            <v>M</v>
          </cell>
          <cell r="D3306">
            <v>3.43</v>
          </cell>
        </row>
        <row r="3307">
          <cell r="A3307">
            <v>91929</v>
          </cell>
          <cell r="B3307" t="str">
            <v>CABO DE COBRE FLEXÍVEL ISOLADO, 4 MM², ANTI-CHAMA 0,6/1,0 KV, PARA CIR CUITOS TERMINAIS - FORNECIMENTO E INSTALAÇÃO. AF_12/2015</v>
          </cell>
          <cell r="C3307" t="str">
            <v>M</v>
          </cell>
          <cell r="D3307">
            <v>3.85</v>
          </cell>
        </row>
        <row r="3308">
          <cell r="A3308">
            <v>91930</v>
          </cell>
          <cell r="B3308" t="str">
            <v>CABO DE COBRE FLEXÍVEL ISOLADO, 6 MM², ANTI-CHAMA 450/750 V, PARA CIRC UITOS TERMINAIS - FORNECIMENTO E INSTALAÇÃO. AF_12/2015</v>
          </cell>
          <cell r="C3308" t="str">
            <v>M</v>
          </cell>
          <cell r="D3308">
            <v>4.97</v>
          </cell>
        </row>
        <row r="3309">
          <cell r="A3309">
            <v>91931</v>
          </cell>
          <cell r="B3309" t="str">
            <v>CABO DE COBRE FLEXÍVEL ISOLADO, 6 MM², ANTI-CHAMA 0,6/1,0 KV, PARA CIR CUITOS TERMINAIS - FORNECIMENTO E INSTALAÇÃO. AF_12/2015</v>
          </cell>
          <cell r="C3309" t="str">
            <v>M</v>
          </cell>
          <cell r="D3309">
            <v>5.17</v>
          </cell>
        </row>
        <row r="3310">
          <cell r="A3310">
            <v>91932</v>
          </cell>
          <cell r="B3310" t="str">
            <v>CABO DE COBRE FLEXÍVEL ISOLADO, 10 MM², ANTI-CHAMA 450/750 V, PARA CIR CUITOS TERMINAIS - FORNECIMENTO E INSTALAÇÃO. AF_12/2015</v>
          </cell>
          <cell r="C3310" t="str">
            <v>M</v>
          </cell>
          <cell r="D3310">
            <v>8.01</v>
          </cell>
        </row>
        <row r="3311">
          <cell r="A3311">
            <v>91933</v>
          </cell>
          <cell r="B3311" t="str">
            <v>CABO DE COBRE FLEXÍVEL ISOLADO, 10 MM², ANTI-CHAMA 0,6/1,0 KV, PARA CI RCUITOS TERMINAIS - FORNECIMENTO E INSTALAÇÃO. AF_12/2015</v>
          </cell>
          <cell r="C3311" t="str">
            <v>M</v>
          </cell>
          <cell r="D3311">
            <v>8.68</v>
          </cell>
        </row>
        <row r="3312">
          <cell r="A3312">
            <v>91934</v>
          </cell>
          <cell r="B3312" t="str">
            <v>CABO DE COBRE FLEXÍVEL ISOLADO, 16 MM², ANTI-CHAMA 450/750 V, PARA CIR CUITOS TERMINAIS - FORNECIMENTO E INSTALAÇÃO. AF_12/2015</v>
          </cell>
          <cell r="C3312" t="str">
            <v>M</v>
          </cell>
          <cell r="D3312">
            <v>15.3</v>
          </cell>
        </row>
        <row r="3313">
          <cell r="A3313">
            <v>91935</v>
          </cell>
          <cell r="B3313" t="str">
            <v>CABO DE COBRE FLEXÍVEL ISOLADO, 16 MM², ANTI-CHAMA 0,6/1,0 KV, PARA CI RCUITOS TERMINAIS - FORNECIMENTO E INSTALAÇÃO. AF_12/2015</v>
          </cell>
          <cell r="C3313" t="str">
            <v>M</v>
          </cell>
          <cell r="D3313">
            <v>12.27</v>
          </cell>
        </row>
        <row r="3314">
          <cell r="A3314">
            <v>91936</v>
          </cell>
          <cell r="B3314" t="str">
            <v>CAIXA OCTOGONAL 4" X 4", PVC, INSTALADA EM LAJE - FORNECIMENTO E INSTA LAÇÃO. AF_12/2015</v>
          </cell>
          <cell r="C3314" t="str">
            <v>UN</v>
          </cell>
          <cell r="D3314">
            <v>7.85</v>
          </cell>
        </row>
        <row r="3315">
          <cell r="A3315">
            <v>91937</v>
          </cell>
          <cell r="B3315" t="str">
            <v>CAIXA OCTOGONAL 3" X 3", PVC, INSTALADA EM LAJE - FORNECIMENTO E INSTA LAÇÃO. AF_12/2015</v>
          </cell>
          <cell r="C3315" t="str">
            <v>UN</v>
          </cell>
          <cell r="D3315">
            <v>6.69</v>
          </cell>
        </row>
        <row r="3316">
          <cell r="A3316">
            <v>91939</v>
          </cell>
          <cell r="B3316" t="str">
            <v>CAIXA RETANGULAR 4" X 2" ALTA (2,00 M DO PISO), PVC, INSTALADA EM PARE DE - FORNECIMENTO E INSTALAÇÃO. AF_12/2015</v>
          </cell>
          <cell r="C3316" t="str">
            <v>UN</v>
          </cell>
          <cell r="D3316">
            <v>16.68</v>
          </cell>
        </row>
        <row r="3317">
          <cell r="A3317">
            <v>91940</v>
          </cell>
          <cell r="B3317" t="str">
            <v>CAIXA RETANGULAR 4" X 2" MÉDIA (1,30 M DO PISO), PVC, INSTALADA EM PAR EDE - FORNECIMENTO E INSTALAÇÃO. AF_12/2015</v>
          </cell>
          <cell r="C3317" t="str">
            <v>UN</v>
          </cell>
          <cell r="D3317">
            <v>8.8800000000000008</v>
          </cell>
        </row>
        <row r="3318">
          <cell r="A3318">
            <v>91941</v>
          </cell>
          <cell r="B3318" t="str">
            <v>CAIXA RETANGULAR 4" X 2" BAIXA (0,30 M DO PISO), PVC, INSTALADA EM PAR EDE - FORNECIMENTO E INSTALAÇÃO. AF_12/2015</v>
          </cell>
          <cell r="C3318" t="str">
            <v>UN</v>
          </cell>
          <cell r="D3318">
            <v>5.96</v>
          </cell>
        </row>
        <row r="3319">
          <cell r="A3319">
            <v>91942</v>
          </cell>
          <cell r="B3319" t="str">
            <v>CAIXA RETANGULAR 4" X 4" ALTA (2,00 M DO PISO), PVC, INSTALADA EM PARE DE - FORNECIMENTO E INSTALAÇÃO. AF_12/2015</v>
          </cell>
          <cell r="C3319" t="str">
            <v>UN</v>
          </cell>
          <cell r="D3319">
            <v>20.440000000000001</v>
          </cell>
        </row>
        <row r="3320">
          <cell r="A3320">
            <v>91943</v>
          </cell>
          <cell r="B3320" t="str">
            <v>CAIXA RETANGULAR 4" X 4" MÉDIA (1,30 M DO PISO), PVC, INSTALADA EM PAR EDE - FORNECIMENTO E INSTALAÇÃO. AF_12/2015</v>
          </cell>
          <cell r="C3320" t="str">
            <v>UN</v>
          </cell>
          <cell r="D3320">
            <v>11.46</v>
          </cell>
        </row>
        <row r="3321">
          <cell r="A3321">
            <v>91944</v>
          </cell>
          <cell r="B3321" t="str">
            <v>CAIXA RETANGULAR 4" X 4" BAIXA (0,30 M DO PISO), PVC, INSTALADA EM PAR EDE - FORNECIMENTO E INSTALAÇÃO. AF_12/2015</v>
          </cell>
          <cell r="C3321" t="str">
            <v>UN</v>
          </cell>
          <cell r="D3321">
            <v>8.11</v>
          </cell>
        </row>
        <row r="3322">
          <cell r="A3322">
            <v>91945</v>
          </cell>
          <cell r="B3322" t="str">
            <v>SUPORTE PARAFUSADO COM PLACA DE ENCAIXE 4" X 2" ALTO (2,00 M DO PISO) PARA PONTO ELÉTRICO - FORNECIMENTO E INSTALAÇÃO. AF_12/2015</v>
          </cell>
          <cell r="C3322" t="str">
            <v>UN</v>
          </cell>
          <cell r="D3322">
            <v>5.88</v>
          </cell>
        </row>
        <row r="3323">
          <cell r="A3323">
            <v>91946</v>
          </cell>
          <cell r="B3323" t="str">
            <v>SUPORTE PARAFUSADO COM PLACA DE ENCAIXE 4" X 2" MÉDIO (1,30 M DO PISO) PARA PONTO ELÉTRICO - FORNECIMENTO E INSTALAÇÃO. AF_12/2015</v>
          </cell>
          <cell r="C3323" t="str">
            <v>UN</v>
          </cell>
          <cell r="D3323">
            <v>4.95</v>
          </cell>
        </row>
        <row r="3324">
          <cell r="A3324">
            <v>91947</v>
          </cell>
          <cell r="B3324" t="str">
            <v>SUPORTE PARAFUSADO COM PLACA DE ENCAIXE 4" X 2" BAIXO (0,30 M DO PISO) PARA PONTO ELÉTRICO - FORNECIMENTO E INSTALAÇÃO. AF_12/2015</v>
          </cell>
          <cell r="C3324" t="str">
            <v>UN</v>
          </cell>
          <cell r="D3324">
            <v>4.38</v>
          </cell>
        </row>
        <row r="3325">
          <cell r="A3325">
            <v>91949</v>
          </cell>
          <cell r="B3325" t="str">
            <v>SUPORTE PARAFUSADO COM PLACA DE ENCAIXE 4" X 4" ALTO (2,00 M DO PISO) PARA PONTO ELÉTRICO - FORNECIMENTO E INSTALAÇÃO. AF_12/2015</v>
          </cell>
          <cell r="C3325" t="str">
            <v>UN</v>
          </cell>
          <cell r="D3325">
            <v>10.199999999999999</v>
          </cell>
        </row>
        <row r="3326">
          <cell r="A3326">
            <v>91950</v>
          </cell>
          <cell r="B3326" t="str">
            <v>SUPORTE PARAFUSADO COM PLACA DE ENCAIXE 4" X 4" MÉDIO (1,30 M DO PISO) PARA PONTO ELÉTRICO - FORNECIMENTO E INSTALAÇÃO. AF_12/2015</v>
          </cell>
          <cell r="C3326" t="str">
            <v>UN</v>
          </cell>
          <cell r="D3326">
            <v>9.08</v>
          </cell>
        </row>
        <row r="3327">
          <cell r="A3327">
            <v>91951</v>
          </cell>
          <cell r="B3327" t="str">
            <v>SUPORTE PARAFUSADO COM PLACA DE ENCAIXE 4" X 4" BAIXO (0,30 M DO PISO) PARA PONTO ELÉTRICO - FORNECIMENTO E INSTALAÇÃO. AF_12/2015</v>
          </cell>
          <cell r="C3327" t="str">
            <v>UN</v>
          </cell>
          <cell r="D3327">
            <v>8.41</v>
          </cell>
        </row>
        <row r="3328">
          <cell r="A3328">
            <v>91952</v>
          </cell>
          <cell r="B3328" t="str">
            <v>INTERRUPTOR SIMPLES (1 MÓDULO), 10A/250V, SEM SUPORTE E SEM PLACA - FO RNECIMENTO E INSTALAÇÃO. AF_12/2015</v>
          </cell>
          <cell r="C3328" t="str">
            <v>UN</v>
          </cell>
          <cell r="D3328">
            <v>11.31</v>
          </cell>
        </row>
        <row r="3329">
          <cell r="A3329">
            <v>91953</v>
          </cell>
          <cell r="B3329" t="str">
            <v>INTERRUPTOR SIMPLES (1 MÓDULO), 10A/250V, INCLUINDO SUPORTE E PLACA - FORNECIMENTO E INSTALAÇÃO. AF_12/2015</v>
          </cell>
          <cell r="C3329" t="str">
            <v>UN</v>
          </cell>
          <cell r="D3329">
            <v>16.27</v>
          </cell>
        </row>
        <row r="3330">
          <cell r="A3330">
            <v>91954</v>
          </cell>
          <cell r="B3330" t="str">
            <v>INTERRUPTOR PARALELO (1 MÓDULO), 10A/250V, SEM SUPORTE E SEM PLACA - F ORNECIMENTO E INSTALAÇÃO. AF_12/2015</v>
          </cell>
          <cell r="C3330" t="str">
            <v>UN</v>
          </cell>
          <cell r="D3330">
            <v>15.55</v>
          </cell>
        </row>
        <row r="3331">
          <cell r="A3331">
            <v>91955</v>
          </cell>
          <cell r="B3331" t="str">
            <v>INTERRUPTOR PARALELO (1 MÓDULO), 10A/250V, INCLUINDO SUPORTE E PLACA - FORNECIMENTO E INSTALAÇÃO. AF_12/2015</v>
          </cell>
          <cell r="C3331" t="str">
            <v>UN</v>
          </cell>
          <cell r="D3331">
            <v>20.51</v>
          </cell>
        </row>
        <row r="3332">
          <cell r="A3332">
            <v>91956</v>
          </cell>
          <cell r="B3332" t="str">
            <v>INTERRUPTOR SIMPLES (1 MÓDULO) COM INTERRUPTOR PARALELO (1 MÓDULO), 10 A/250V, SEM SUPORTE E SEM PLACA - FORNECIMENTO E INSTALAÇÃO. AF_12/201 5</v>
          </cell>
          <cell r="C3332" t="str">
            <v>UN</v>
          </cell>
          <cell r="D3332">
            <v>25.11</v>
          </cell>
        </row>
        <row r="3333">
          <cell r="A3333">
            <v>91957</v>
          </cell>
          <cell r="B3333" t="str">
            <v>INTERRUPTOR SIMPLES (1 MÓDULO) COM INTERRUPTOR PARALELO (1 MÓDULO), 10 A/250V, INCLUINDO SUPORTE E PLACA - FORNECIMENTO E INSTALAÇÃO. AF_12/2 015</v>
          </cell>
          <cell r="C3333" t="str">
            <v>UN</v>
          </cell>
          <cell r="D3333">
            <v>30.07</v>
          </cell>
        </row>
        <row r="3334">
          <cell r="A3334">
            <v>91958</v>
          </cell>
          <cell r="B3334" t="str">
            <v>INTERRUPTOR SIMPLES (2 MÓDULOS), 10A/250V, SEM SUPORTE E SEM PLACA - F ORNECIMENTO E INSTALAÇÃO. AF_12/2015</v>
          </cell>
          <cell r="C3334" t="str">
            <v>UN</v>
          </cell>
          <cell r="D3334">
            <v>20.9</v>
          </cell>
        </row>
        <row r="3335">
          <cell r="A3335">
            <v>91959</v>
          </cell>
          <cell r="B3335" t="str">
            <v>INTERRUPTOR SIMPLES (2 MÓDULOS), 10A/250V, INCLUINDO SUPORTE E PLACA - FORNECIMENTO E INSTALAÇÃO. AF_12/2015</v>
          </cell>
          <cell r="C3335" t="str">
            <v>UN</v>
          </cell>
          <cell r="D3335">
            <v>25.86</v>
          </cell>
        </row>
        <row r="3336">
          <cell r="A3336">
            <v>91960</v>
          </cell>
          <cell r="B3336" t="str">
            <v>INTERRUPTOR PARALELO (2 MÓDULOS), 10A/250V, SEM SUPORTE E SEM PLACA - FORNECIMENTO E INSTALAÇÃO. AF_12/2015</v>
          </cell>
          <cell r="C3336" t="str">
            <v>UN</v>
          </cell>
          <cell r="D3336">
            <v>29.36</v>
          </cell>
        </row>
        <row r="3337">
          <cell r="A3337">
            <v>91961</v>
          </cell>
          <cell r="B3337" t="str">
            <v>INTERRUPTOR PARALELO (2 MÓDULOS), 10A/250V, INCLUINDO SUPORTE E PLACA - FORNECIMENTO E INSTALAÇÃO. AF_12/2015</v>
          </cell>
          <cell r="C3337" t="str">
            <v>UN</v>
          </cell>
          <cell r="D3337">
            <v>34.32</v>
          </cell>
        </row>
        <row r="3338">
          <cell r="A3338">
            <v>91962</v>
          </cell>
          <cell r="B3338" t="str">
            <v>INTERRUPTOR SIMPLES (1 MÓDULO) COM INTERRUPTOR PARALELO (2 MÓDULOS), 1 0A/250V, SEM SUPORTE E SEM PLACA - FORNECIMENTO E INSTALAÇÃO. AF_12/20 15</v>
          </cell>
          <cell r="C3338" t="str">
            <v>UN</v>
          </cell>
          <cell r="D3338">
            <v>38.950000000000003</v>
          </cell>
        </row>
        <row r="3339">
          <cell r="A3339">
            <v>91963</v>
          </cell>
          <cell r="B3339" t="str">
            <v>INTERRUPTOR SIMPLES (1 MÓDULO) COM INTERRUPTOR PARALELO (2 MÓDULOS), 1 0A/250V, INCLUINDO SUPORTE E PLACA - FORNECIMENTO E INSTALAÇÃO. AF_12/ 2015</v>
          </cell>
          <cell r="C3339" t="str">
            <v>UN</v>
          </cell>
          <cell r="D3339">
            <v>43.91</v>
          </cell>
        </row>
        <row r="3340">
          <cell r="A3340">
            <v>91964</v>
          </cell>
          <cell r="B3340" t="str">
            <v>INTERRUPTOR SIMPLES (2 MÓDULOS) COM INTERRUPTOR PARALELO (1 MÓDULO), 1 0A/250V, SEM SUPORTE E SEM PLACA - FORNECIMENTO E INSTALAÇÃO. AF_12/20 15</v>
          </cell>
          <cell r="C3340" t="str">
            <v>UN</v>
          </cell>
          <cell r="D3340">
            <v>34.71</v>
          </cell>
        </row>
        <row r="3341">
          <cell r="A3341">
            <v>91965</v>
          </cell>
          <cell r="B3341" t="str">
            <v>INTERRUPTOR SIMPLES (2 MÓDULOS) COM INTERRUPTOR PARALELO (1 MÓDULO), 1 0A/250V, INCLUINDO SUPORTE E PLACA - FORNECIMENTO E INSTALAÇÃO. AF_12/ 2015</v>
          </cell>
          <cell r="C3341" t="str">
            <v>UN</v>
          </cell>
          <cell r="D3341">
            <v>39.659999999999997</v>
          </cell>
        </row>
        <row r="3342">
          <cell r="A3342">
            <v>91966</v>
          </cell>
          <cell r="B3342" t="str">
            <v>INTERRUPTOR SIMPLES (3 MÓDULOS), 10A/250V, SEM SUPORTE E SEM PLACA - F ORNECIMENTO E INSTALAÇÃO. AF_12/2015</v>
          </cell>
          <cell r="C3342" t="str">
            <v>UN</v>
          </cell>
          <cell r="D3342">
            <v>30.49</v>
          </cell>
        </row>
        <row r="3343">
          <cell r="A3343">
            <v>91967</v>
          </cell>
          <cell r="B3343" t="str">
            <v>INTERRUPTOR SIMPLES (3 MÓDULOS), 10A/250V, INCLUINDO SUPORTE E PLACA - FORNECIMENTO E INSTALAÇÃO. AF_12/2015</v>
          </cell>
          <cell r="C3343" t="str">
            <v>UN</v>
          </cell>
          <cell r="D3343">
            <v>35.450000000000003</v>
          </cell>
        </row>
        <row r="3344">
          <cell r="A3344">
            <v>91968</v>
          </cell>
          <cell r="B3344" t="str">
            <v>INTERRUPTOR PARALELO (3 MÓDULOS), 10A/250V, SEM SUPORTE E SEM PLACA - FORNECIMENTO E INSTALAÇÃO. AF_12/2015</v>
          </cell>
          <cell r="C3344" t="str">
            <v>UN</v>
          </cell>
          <cell r="D3344">
            <v>43.16</v>
          </cell>
        </row>
        <row r="3345">
          <cell r="A3345">
            <v>91969</v>
          </cell>
          <cell r="B3345" t="str">
            <v>INTERRUPTOR PARALELO (3 MÓDULOS), 10A/250V, INCLUINDO SUPORTE E PLACA - FORNECIMENTO E INSTALAÇÃO. AF_12/2015</v>
          </cell>
          <cell r="C3345" t="str">
            <v>UN</v>
          </cell>
          <cell r="D3345">
            <v>48.12</v>
          </cell>
        </row>
        <row r="3346">
          <cell r="A3346">
            <v>91970</v>
          </cell>
          <cell r="B3346" t="str">
            <v>INTERRUPTOR SIMPLES (3 MÓDULOS) COM INTERRUPTOR PARALELO (1 MÓDULO), 1 0A/250V, SEM SUPORTE E SEM PLACA - FORNECIMENTO E INSTALAÇÃO. AF_12/20 15</v>
          </cell>
          <cell r="C3346" t="str">
            <v>UN</v>
          </cell>
          <cell r="D3346">
            <v>44.5</v>
          </cell>
        </row>
        <row r="3347">
          <cell r="A3347">
            <v>91971</v>
          </cell>
          <cell r="B3347" t="str">
            <v>INTERRUPTOR SIMPLES (3 MÓDULOS) COM INTERRUPTOR PARALELO (1 MÓDULO), 1 0A/250V, INCLUINDO SUPORTE E PLACA - FORNECIMENTO E INSTALAÇÃO. AF_12/ 2015</v>
          </cell>
          <cell r="C3347" t="str">
            <v>UN</v>
          </cell>
          <cell r="D3347">
            <v>53.58</v>
          </cell>
        </row>
        <row r="3348">
          <cell r="A3348">
            <v>91972</v>
          </cell>
          <cell r="B3348" t="str">
            <v>INTERRUPTOR SIMPLES (2 MÓDULOS) COM INTERRUPTOR PARALELO (2 MÓDULOS), 10A/250V, SEM SUPORTE E SEM PLACA - FORNECIMENTO E INSTALAÇÃO. AF_12/2 015</v>
          </cell>
          <cell r="C3348" t="str">
            <v>UN</v>
          </cell>
          <cell r="D3348">
            <v>48.74</v>
          </cell>
        </row>
        <row r="3349">
          <cell r="A3349">
            <v>91973</v>
          </cell>
          <cell r="B3349" t="str">
            <v>INTERRUPTOR SIMPLES (2 MÓDULOS) COM INTERRUPTOR PARALELO (2 MÓDULOS), 10A/250V, INCLUINDO SUPORTE E PLACA - FORNECIMENTO E INSTALAÇÃO. AF_12 /2015</v>
          </cell>
          <cell r="C3349" t="str">
            <v>UN</v>
          </cell>
          <cell r="D3349">
            <v>57.83</v>
          </cell>
        </row>
        <row r="3350">
          <cell r="A3350">
            <v>91974</v>
          </cell>
          <cell r="B3350" t="str">
            <v>INTERRUPTOR SIMPLES (4 MÓDULOS), 10A/250V, SEM SUPORTE E SEM PLACA - F ORNECIMENTO E INSTALAÇÃO. AF_12/2015</v>
          </cell>
          <cell r="C3350" t="str">
            <v>UN</v>
          </cell>
          <cell r="D3350">
            <v>40.25</v>
          </cell>
        </row>
        <row r="3351">
          <cell r="A3351">
            <v>91975</v>
          </cell>
          <cell r="B3351" t="str">
            <v>INTERRUPTOR SIMPLES (4 MÓDULOS), 10A/250V, INCLUINDO SUPORTE E PLACA - FORNECIMENTO E INSTALAÇÃO. AF_12/2015</v>
          </cell>
          <cell r="C3351" t="str">
            <v>UN</v>
          </cell>
          <cell r="D3351">
            <v>49.34</v>
          </cell>
        </row>
        <row r="3352">
          <cell r="A3352">
            <v>91976</v>
          </cell>
          <cell r="B3352" t="str">
            <v>INTERRUPTOR SIMPLES (6 MÓDULOS), 10A/250V, SEM SUPORTE E SEM PLACA - F ORNECIMENTO E INSTALAÇÃO. AF_12/2015</v>
          </cell>
          <cell r="C3352" t="str">
            <v>UN</v>
          </cell>
          <cell r="D3352">
            <v>59.5</v>
          </cell>
        </row>
        <row r="3353">
          <cell r="A3353">
            <v>91977</v>
          </cell>
          <cell r="B3353" t="str">
            <v>INTERRUPTOR SIMPLES (6 MÓDULOS), 10A/250V, INCLUINDO SUPORTE E PLACA - FORNECIMENTO E INSTALAÇÃO. AF_12/2015</v>
          </cell>
          <cell r="C3353" t="str">
            <v>UN</v>
          </cell>
          <cell r="D3353">
            <v>68.58</v>
          </cell>
        </row>
        <row r="3354">
          <cell r="A3354">
            <v>91990</v>
          </cell>
          <cell r="B3354" t="str">
            <v>TOMADA ALTA DE EMBUTIR (1 MÓDULO), 2P+T 10 A, SEM SUPORTE E SEM PLACA - FORNECIMENTO E INSTALAÇÃO. AF_12/2015</v>
          </cell>
          <cell r="C3354" t="str">
            <v>UN</v>
          </cell>
          <cell r="D3354">
            <v>18.09</v>
          </cell>
        </row>
        <row r="3355">
          <cell r="A3355">
            <v>91991</v>
          </cell>
          <cell r="B3355" t="str">
            <v>TOMADA ALTA DE EMBUTIR (1 MÓDULO), 2P+T 20 A, SEM SUPORTE E SEM PLACA - FORNECIMENTO E INSTALAÇÃO. AF_12/2015</v>
          </cell>
          <cell r="C3355" t="str">
            <v>UN</v>
          </cell>
          <cell r="D3355">
            <v>20.41</v>
          </cell>
        </row>
        <row r="3356">
          <cell r="A3356">
            <v>91992</v>
          </cell>
          <cell r="B3356" t="str">
            <v>TOMADA ALTA DE EMBUTIR (1 MÓDULO), 2P+T 10 A, INCLUINDO SUPORTE E PLAC A - FORNECIMENTO E INSTALAÇÃO. AF_12/2015</v>
          </cell>
          <cell r="C3356" t="str">
            <v>UN</v>
          </cell>
          <cell r="D3356">
            <v>23.05</v>
          </cell>
        </row>
        <row r="3357">
          <cell r="A3357">
            <v>91993</v>
          </cell>
          <cell r="B3357" t="str">
            <v>TOMADA ALTA DE EMBUTIR (1 MÓDULO), 2P+T 20 A, INCLUINDO SUPORTE E PLAC A - FORNECIMENTO E INSTALAÇÃO. AF_12/2015</v>
          </cell>
          <cell r="C3357" t="str">
            <v>UN</v>
          </cell>
          <cell r="D3357">
            <v>25.37</v>
          </cell>
        </row>
        <row r="3358">
          <cell r="A3358">
            <v>91994</v>
          </cell>
          <cell r="B3358" t="str">
            <v>TOMADA MÉDIA DE EMBUTIR (1 MÓDULO), 2P+T 10 A, SEM SUPORTE E SEM PLACA - FORNECIMENTO E INSTALAÇÃO. AF_12/2015</v>
          </cell>
          <cell r="C3358" t="str">
            <v>UN</v>
          </cell>
          <cell r="D3358">
            <v>12.7</v>
          </cell>
        </row>
        <row r="3359">
          <cell r="A3359">
            <v>91995</v>
          </cell>
          <cell r="B3359" t="str">
            <v>TOMADA MÉDIA DE EMBUTIR (1 MÓDULO), 2P+T 20 A, SEM SUPORTE E SEM PLACA - FORNECIMENTO E INSTALAÇÃO. AF_12/2015</v>
          </cell>
          <cell r="C3359" t="str">
            <v>UN</v>
          </cell>
          <cell r="D3359">
            <v>15.02</v>
          </cell>
        </row>
        <row r="3360">
          <cell r="A3360">
            <v>91996</v>
          </cell>
          <cell r="B3360" t="str">
            <v>TOMADA MÉDIA DE EMBUTIR (1 MÓDULO), 2P+T 10 A, INCLUINDO SUPORTE E PLA CA - FORNECIMENTO E INSTALAÇÃO. AF_12/2015</v>
          </cell>
          <cell r="C3360" t="str">
            <v>UN</v>
          </cell>
          <cell r="D3360">
            <v>17.66</v>
          </cell>
        </row>
        <row r="3361">
          <cell r="A3361">
            <v>91997</v>
          </cell>
          <cell r="B3361" t="str">
            <v>TOMADA MÉDIA DE EMBUTIR (1 MÓDULO), 2P+T 20 A, INCLUINDO SUPORTE E PLA CA - FORNECIMENTO E INSTALAÇÃO. AF_12/2015</v>
          </cell>
          <cell r="C3361" t="str">
            <v>UN</v>
          </cell>
          <cell r="D3361">
            <v>19.98</v>
          </cell>
        </row>
        <row r="3362">
          <cell r="A3362">
            <v>91998</v>
          </cell>
          <cell r="B3362" t="str">
            <v>TOMADA BAIXA DE EMBUTIR (1 MÓDULO), 2P+T 10 A, SEM SUPORTE E SEM PLACA - FORNECIMENTO E INSTALAÇÃO. AF_12/2015</v>
          </cell>
          <cell r="C3362" t="str">
            <v>UN</v>
          </cell>
          <cell r="D3362">
            <v>10.61</v>
          </cell>
        </row>
        <row r="3363">
          <cell r="A3363">
            <v>91999</v>
          </cell>
          <cell r="B3363" t="str">
            <v>TOMADA BAIXA DE EMBUTIR (1 MÓDULO), 2P+T 20 A, SEM SUPORTE E SEM PLACA - FORNECIMENTO E INSTALAÇÃO. AF_12/2015</v>
          </cell>
          <cell r="C3363" t="str">
            <v>UN</v>
          </cell>
          <cell r="D3363">
            <v>12.93</v>
          </cell>
        </row>
        <row r="3364">
          <cell r="A3364">
            <v>92000</v>
          </cell>
          <cell r="B3364" t="str">
            <v>TOMADA BAIXA DE EMBUTIR (1 MÓDULO), 2P+T 10 A, INCLUINDO SUPORTE E PLA CA - FORNECIMENTO E INSTALAÇÃO. AF_12/2015</v>
          </cell>
          <cell r="C3364" t="str">
            <v>UN</v>
          </cell>
          <cell r="D3364">
            <v>15.57</v>
          </cell>
        </row>
        <row r="3365">
          <cell r="A3365">
            <v>92001</v>
          </cell>
          <cell r="B3365" t="str">
            <v>TOMADA BAIXA DE EMBUTIR (1 MÓDULO), 2P+T 20 A, INCLUINDO SUPORTE E PLA CA - FORNECIMENTO E INSTALAÇÃO. AF_12/2015</v>
          </cell>
          <cell r="C3365" t="str">
            <v>UN</v>
          </cell>
          <cell r="D3365">
            <v>17.88</v>
          </cell>
        </row>
        <row r="3366">
          <cell r="A3366">
            <v>92002</v>
          </cell>
          <cell r="B3366" t="str">
            <v>TOMADA MÉDIA DE EMBUTIR (2 MÓDULOS), 2P+T 10 A, SEM SUPORTE E SEM PLAC A - FORNECIMENTO E INSTALAÇÃO. AF_12/2015</v>
          </cell>
          <cell r="C3366" t="str">
            <v>UN</v>
          </cell>
          <cell r="D3366">
            <v>23.66</v>
          </cell>
        </row>
        <row r="3367">
          <cell r="A3367">
            <v>92003</v>
          </cell>
          <cell r="B3367" t="str">
            <v>TOMADA MÉDIA DE EMBUTIR (2 MÓDULOS), 2P+T 20 A, SEM SUPORTE E SEM PLAC A - FORNECIMENTO E INSTALAÇÃO. AF_12/2015</v>
          </cell>
          <cell r="C3367" t="str">
            <v>UN</v>
          </cell>
          <cell r="D3367">
            <v>28.29</v>
          </cell>
        </row>
        <row r="3368">
          <cell r="A3368">
            <v>92004</v>
          </cell>
          <cell r="B3368" t="str">
            <v>TOMADA MÉDIA DE EMBUTIR (2 MÓDULOS), 2P+T 10 A, INCLUINDO SUPORTE E PL ACA - FORNECIMENTO E INSTALAÇÃO. AF_12/2015</v>
          </cell>
          <cell r="C3368" t="str">
            <v>UN</v>
          </cell>
          <cell r="D3368">
            <v>28.62</v>
          </cell>
        </row>
        <row r="3369">
          <cell r="A3369">
            <v>92005</v>
          </cell>
          <cell r="B3369" t="str">
            <v>TOMADA MÉDIA DE EMBUTIR (2 MÓDULOS), 2P+T 20 A, INCLUINDO SUPORTE E PL ACA - FORNECIMENTO E INSTALAÇÃO. AF_12/2015</v>
          </cell>
          <cell r="C3369" t="str">
            <v>UN</v>
          </cell>
          <cell r="D3369">
            <v>33.25</v>
          </cell>
        </row>
        <row r="3370">
          <cell r="A3370">
            <v>92006</v>
          </cell>
          <cell r="B3370" t="str">
            <v>TOMADA BAIXA DE EMBUTIR (2 MÓDULOS), 2P+T 10 A, SEM SUPORTE E SEM PLAC A - FORNECIMENTO E INSTALAÇÃO. AF_12/2015</v>
          </cell>
          <cell r="C3370" t="str">
            <v>UN</v>
          </cell>
          <cell r="D3370">
            <v>19.47</v>
          </cell>
        </row>
        <row r="3371">
          <cell r="A3371">
            <v>92007</v>
          </cell>
          <cell r="B3371" t="str">
            <v>TOMADA BAIXA DE EMBUTIR (2 MÓDULOS), 2P+T 20 A, SEM SUPORTE E SEM PLAC A - FORNECIMENTO E INSTALAÇÃO. AF_12/2015</v>
          </cell>
          <cell r="C3371" t="str">
            <v>UN</v>
          </cell>
          <cell r="D3371">
            <v>24.11</v>
          </cell>
        </row>
        <row r="3372">
          <cell r="A3372">
            <v>92008</v>
          </cell>
          <cell r="B3372" t="str">
            <v>TOMADA BAIXA DE EMBUTIR (2 MÓDULOS), 2P+T 10 A, INCLUINDO SUPORTE E PL ACA - FORNECIMENTO E INSTALAÇÃO. AF_12/2015</v>
          </cell>
          <cell r="C3372" t="str">
            <v>UN</v>
          </cell>
          <cell r="D3372">
            <v>24.43</v>
          </cell>
        </row>
        <row r="3373">
          <cell r="A3373">
            <v>92009</v>
          </cell>
          <cell r="B3373" t="str">
            <v>TOMADA BAIXA DE EMBUTIR (2 MÓDULOS), 2P+T 20 A, INCLUINDO SUPORTE E PL ACA - FORNECIMENTO E INSTALAÇÃO. AF_12/2015</v>
          </cell>
          <cell r="C3373" t="str">
            <v>UN</v>
          </cell>
          <cell r="D3373">
            <v>29.07</v>
          </cell>
        </row>
        <row r="3374">
          <cell r="A3374">
            <v>92010</v>
          </cell>
          <cell r="B3374" t="str">
            <v>TOMADA MÉDIA DE EMBUTIR (3 MÓDULOS), 2P+T 10 A, SEM SUPORTE E SEM PLAC A - FORNECIMENTO E INSTALAÇÃO. AF_12/2015</v>
          </cell>
          <cell r="C3374" t="str">
            <v>UN</v>
          </cell>
          <cell r="D3374">
            <v>34.61</v>
          </cell>
        </row>
        <row r="3375">
          <cell r="A3375">
            <v>92011</v>
          </cell>
          <cell r="B3375" t="str">
            <v>TOMADA MÉDIA DE EMBUTIR (3 MÓDULOS), 2P+T 20 A, SEM SUPORTE E SEM PLAC A - FORNECIMENTO E INSTALAÇÃO. AF_12/2015</v>
          </cell>
          <cell r="C3375" t="str">
            <v>UN</v>
          </cell>
          <cell r="D3375">
            <v>41.57</v>
          </cell>
        </row>
        <row r="3376">
          <cell r="A3376">
            <v>92012</v>
          </cell>
          <cell r="B3376" t="str">
            <v>TOMADA MÉDIA DE EMBUTIR (3 MÓDULOS), 2P+T 10 A, INCLUINDO SUPORTE E PL ACA - FORNECIMENTO E INSTALAÇÃO. AF_12/2015</v>
          </cell>
          <cell r="C3376" t="str">
            <v>UN</v>
          </cell>
          <cell r="D3376">
            <v>39.57</v>
          </cell>
        </row>
        <row r="3377">
          <cell r="A3377">
            <v>92013</v>
          </cell>
          <cell r="B3377" t="str">
            <v>TOMADA MÉDIA DE EMBUTIR (3 MÓDULOS), 2P+T 20 A, INCLUINDO SUPORTE E PL ACA - FORNECIMENTO E INSTALAÇÃO. AF_12/2015</v>
          </cell>
          <cell r="C3377" t="str">
            <v>UN</v>
          </cell>
          <cell r="D3377">
            <v>46.53</v>
          </cell>
        </row>
        <row r="3378">
          <cell r="A3378">
            <v>92014</v>
          </cell>
          <cell r="B3378" t="str">
            <v>TOMADA BAIXA DE EMBUTIR (3 MÓDULOS), 2P+T 10 A, SEM SUPORTE E SEM PLAC A - FORNECIMENTO E INSTALAÇÃO. AF_12/2015</v>
          </cell>
          <cell r="C3378" t="str">
            <v>UN</v>
          </cell>
          <cell r="D3378">
            <v>28.33</v>
          </cell>
        </row>
        <row r="3379">
          <cell r="A3379">
            <v>92015</v>
          </cell>
          <cell r="B3379" t="str">
            <v>TOMADA BAIXA DE EMBUTIR (3 MÓDULOS), 2P+T 20 A, SEM SUPORTE E SEM PLAC A - FORNECIMENTO E INSTALAÇÃO. AF_12/2015</v>
          </cell>
          <cell r="C3379" t="str">
            <v>UN</v>
          </cell>
          <cell r="D3379">
            <v>35.29</v>
          </cell>
        </row>
        <row r="3380">
          <cell r="A3380">
            <v>92016</v>
          </cell>
          <cell r="B3380" t="str">
            <v>TOMADA BAIXA DE EMBUTIR (3 MÓDULOS), 2P+T 10 A, INCLUINDO SUPORTE E PL ACA - FORNECIMENTO E INSTALAÇÃO. AF_12/2015</v>
          </cell>
          <cell r="C3380" t="str">
            <v>UN</v>
          </cell>
          <cell r="D3380">
            <v>33.29</v>
          </cell>
        </row>
        <row r="3381">
          <cell r="A3381">
            <v>92017</v>
          </cell>
          <cell r="B3381" t="str">
            <v>TOMADA BAIXA DE EMBUTIR (3 MÓDULOS), 2P+T 20 A, INCLUINDO SUPORTE E PL ACA - FORNECIMENTO E INSTALAÇÃO. AF_12/2015</v>
          </cell>
          <cell r="C3381" t="str">
            <v>UN</v>
          </cell>
          <cell r="D3381">
            <v>40.25</v>
          </cell>
        </row>
        <row r="3382">
          <cell r="A3382">
            <v>92018</v>
          </cell>
          <cell r="B3382" t="str">
            <v>TOMADA BAIXA DE EMBUTIR (4 MÓDULOS), 2P+T 10 A, SEM SUPORTE E SEM PLAC A - FORNECIMENTO E INSTALAÇÃO. AF_12/2015</v>
          </cell>
          <cell r="C3382" t="str">
            <v>UN</v>
          </cell>
          <cell r="D3382">
            <v>37.479999999999997</v>
          </cell>
        </row>
        <row r="3383">
          <cell r="A3383">
            <v>92019</v>
          </cell>
          <cell r="B3383" t="str">
            <v>TOMADA BAIXA DE EMBUTIR (4 MÓDULOS), 2P+T 10 A, INCLUINDO SUPORTE E PL ACA - FORNECIMENTO E INSTALAÇÃO. AF_12/2015</v>
          </cell>
          <cell r="C3383" t="str">
            <v>UN</v>
          </cell>
          <cell r="D3383">
            <v>46.57</v>
          </cell>
        </row>
        <row r="3384">
          <cell r="A3384">
            <v>92020</v>
          </cell>
          <cell r="B3384" t="str">
            <v>TOMADA BAIXA DE EMBUTIR (6 MÓDULOS), 2P+T 10 A, SEM SUPORTE E SEM PLAC A - FORNECIMENTO E INSTALAÇÃO. AF_12/2015</v>
          </cell>
          <cell r="C3384" t="str">
            <v>UN</v>
          </cell>
          <cell r="D3384">
            <v>55.35</v>
          </cell>
        </row>
        <row r="3385">
          <cell r="A3385">
            <v>92021</v>
          </cell>
          <cell r="B3385" t="str">
            <v>TOMADA BAIXA DE EMBUTIR (6 MÓDULOS), 2P+T 10 A, INCLUINDO SUPORTE E PL ACA - FORNECIMENTO E INSTALAÇÃO. AF_12/2015</v>
          </cell>
          <cell r="C3385" t="str">
            <v>UN</v>
          </cell>
          <cell r="D3385">
            <v>64.44</v>
          </cell>
        </row>
        <row r="3386">
          <cell r="A3386">
            <v>92022</v>
          </cell>
          <cell r="B3386" t="str">
            <v>INTERRUPTOR SIMPLES (1 MÓDULO) COM 1 TOMADA DE EMBUTIR 2P+T 10 A,  SEM SUPORTE E SEM PLACA - FORNECIMENTO E INSTALAÇÃO. AF_12/2015</v>
          </cell>
          <cell r="C3386" t="str">
            <v>UN</v>
          </cell>
          <cell r="D3386">
            <v>22.26</v>
          </cell>
        </row>
        <row r="3387">
          <cell r="A3387">
            <v>92023</v>
          </cell>
          <cell r="B3387" t="str">
            <v>INTERRUPTOR SIMPLES (1 MÓDULO) COM 1 TOMADA DE EMBUTIR 2P+T 10 A,  INC LUINDO SUPORTE E PLACA - FORNECIMENTO E INSTALAÇÃO. AF_12/2015</v>
          </cell>
          <cell r="C3387" t="str">
            <v>UN</v>
          </cell>
          <cell r="D3387">
            <v>27.22</v>
          </cell>
        </row>
        <row r="3388">
          <cell r="A3388">
            <v>92024</v>
          </cell>
          <cell r="B3388" t="str">
            <v>INTERRUPTOR SIMPLES (1 MÓDULO) COM 2 TOMADAS DE EMBUTIR 2P+T 10 A,  SE M SUPORTE E SEM PLACA - FORNECIMENTO E INSTALAÇÃO. AF_12/2015</v>
          </cell>
          <cell r="C3388" t="str">
            <v>UN</v>
          </cell>
          <cell r="D3388">
            <v>33.25</v>
          </cell>
        </row>
        <row r="3389">
          <cell r="A3389">
            <v>92025</v>
          </cell>
          <cell r="B3389" t="str">
            <v>INTERRUPTOR SIMPLES (1 MÓDULO) COM 2 TOMADAS DE EMBUTIR 2P+T 10 A,  IN CLUINDO SUPORTE E PLACA - FORNECIMENTO E INSTALAÇÃO. AF_12/2015</v>
          </cell>
          <cell r="C3389" t="str">
            <v>UN</v>
          </cell>
          <cell r="D3389">
            <v>38.21</v>
          </cell>
        </row>
        <row r="3390">
          <cell r="A3390">
            <v>92026</v>
          </cell>
          <cell r="B3390" t="str">
            <v>INTERRUPTOR SIMPLES (2 MÓDULOS) COM 1 TOMADA DE EMBUTIR 2P+T 10 A,  SE M SUPORTE E SEM PLACA - FORNECIMENTO E INSTALAÇÃO. AF_12/2015</v>
          </cell>
          <cell r="C3390" t="str">
            <v>UN</v>
          </cell>
          <cell r="D3390">
            <v>31.86</v>
          </cell>
        </row>
        <row r="3391">
          <cell r="A3391">
            <v>92027</v>
          </cell>
          <cell r="B3391" t="str">
            <v>INTERRUPTOR SIMPLES (2 MÓDULOS) COM 1 TOMADA DE EMBUTIR 2P+T 10 A,  IN CLUINDO SUPORTE E PLACA - FORNECIMENTO E INSTALAÇÃO. AF_12/2015</v>
          </cell>
          <cell r="C3391" t="str">
            <v>UN</v>
          </cell>
          <cell r="D3391">
            <v>36.81</v>
          </cell>
        </row>
        <row r="3392">
          <cell r="A3392">
            <v>92028</v>
          </cell>
          <cell r="B3392" t="str">
            <v>INTERRUPTOR PARALELO (1 MÓDULO) COM 1 TOMADA DE EMBUTIR 2P+T 10 A,  SE M SUPORTE E SEM PLACA - FORNECIMENTO E INSTALAÇÃO. AF_12/2015</v>
          </cell>
          <cell r="C3392" t="str">
            <v>UN</v>
          </cell>
          <cell r="D3392">
            <v>26.51</v>
          </cell>
        </row>
        <row r="3393">
          <cell r="A3393">
            <v>92029</v>
          </cell>
          <cell r="B3393" t="str">
            <v>INTERRUPTOR PARALELO (1 MÓDULO) COM 1 TOMADA DE EMBUTIR 2P+T 10 A,  IN CLUINDO SUPORTE E PLACA - FORNECIMENTO E INSTALAÇÃO. AF_12/2015</v>
          </cell>
          <cell r="C3393" t="str">
            <v>UN</v>
          </cell>
          <cell r="D3393">
            <v>31.47</v>
          </cell>
        </row>
        <row r="3394">
          <cell r="A3394">
            <v>92030</v>
          </cell>
          <cell r="B3394" t="str">
            <v>INTERRUPTOR PARALELO (1 MÓDULO) COM 2 TOMADAS DE EMBUTIR 2P+T 10 A,  S EM SUPORTE E SEM PLACA - FORNECIMENTO E INSTALAÇÃO. AF_12/2015</v>
          </cell>
          <cell r="C3394" t="str">
            <v>UN</v>
          </cell>
          <cell r="D3394">
            <v>37.46</v>
          </cell>
        </row>
        <row r="3395">
          <cell r="A3395">
            <v>92031</v>
          </cell>
          <cell r="B3395" t="str">
            <v>INTERRUPTOR PARALELO (1 MÓDULO) COM 2 TOMADAS DE EMBUTIR 2P+T 10 A,  I NCLUINDO SUPORTE E PLACA - FORNECIMENTO E INSTALAÇÃO. AF_12/2015</v>
          </cell>
          <cell r="C3395" t="str">
            <v>UN</v>
          </cell>
          <cell r="D3395">
            <v>42.42</v>
          </cell>
        </row>
        <row r="3396">
          <cell r="A3396">
            <v>92032</v>
          </cell>
          <cell r="B3396" t="str">
            <v>INTERRUPTOR PARALELO (2 MÓDULOS) COM 1 TOMADA DE EMBUTIR 2P+T 10 A,  S EM SUPORTE E SEM PLACA - FORNECIMENTO E INSTALAÇÃO. AF_12/2015</v>
          </cell>
          <cell r="C3396" t="str">
            <v>UN</v>
          </cell>
          <cell r="D3396">
            <v>40.31</v>
          </cell>
        </row>
        <row r="3397">
          <cell r="A3397">
            <v>92033</v>
          </cell>
          <cell r="B3397" t="str">
            <v>INTERRUPTOR PARALELO (2 MÓDULOS) COM 1 TOMADA DE EMBUTIR 2P+T 10 A,  I NCLUINDO SUPORTE E PLACA - FORNECIMENTO E INSTALAÇÃO. AF_12/2015</v>
          </cell>
          <cell r="C3397" t="str">
            <v>UN</v>
          </cell>
          <cell r="D3397">
            <v>45.27</v>
          </cell>
        </row>
        <row r="3398">
          <cell r="A3398">
            <v>92034</v>
          </cell>
          <cell r="B3398" t="str">
            <v>INTERRUPTOR SIMPLES (1 MÓDULO), INTERRUPTOR PARALELO (1 MÓDULO) E 1 TO MADA DE EMBUTIR 2P+T 10 A,  SEM SUPORTE E SEM PLACA - FORNECIMENTO E I NSTALAÇÃO. AF_12/2015</v>
          </cell>
          <cell r="C3398" t="str">
            <v>UN</v>
          </cell>
          <cell r="D3398">
            <v>36.1</v>
          </cell>
        </row>
        <row r="3399">
          <cell r="A3399">
            <v>92035</v>
          </cell>
          <cell r="B3399" t="str">
            <v>INTERRUPTOR SIMPLES (1 MÓDULO), INTERRUPTOR PARALELO (1 MÓDULO) E 1 TO MADA DE EMBUTIR 2P+T 10 A,  INCLUINDO SUPORTE E PLACA - FORNECIMENTO E INSTALAÇÃO. AF_12/2015</v>
          </cell>
          <cell r="C3399" t="str">
            <v>UN</v>
          </cell>
          <cell r="D3399">
            <v>41.06</v>
          </cell>
        </row>
        <row r="3400">
          <cell r="A3400">
            <v>92040</v>
          </cell>
          <cell r="B3400" t="str">
            <v>DISTRIBUIDOR DE AGREGADOS REBOCAVEL, CAPACIDADE 1,9 M³, LARGURA DE TRA BALHO 3,66 M - DEPRECIAÇÃO. AF_11/2015</v>
          </cell>
          <cell r="C3400" t="str">
            <v>H</v>
          </cell>
          <cell r="D3400">
            <v>2.72</v>
          </cell>
        </row>
        <row r="3401">
          <cell r="A3401">
            <v>92041</v>
          </cell>
          <cell r="B3401" t="str">
            <v>DISTRIBUIDOR DE AGREGADOS REBOCAVEL, CAPACIDADE 1,9 M³, LARGURA DE TRA BALHO 3,66 M - JUROS. AF_11/2015</v>
          </cell>
          <cell r="C3401" t="str">
            <v>H</v>
          </cell>
          <cell r="D3401">
            <v>0.99</v>
          </cell>
        </row>
        <row r="3402">
          <cell r="A3402">
            <v>92042</v>
          </cell>
          <cell r="B3402" t="str">
            <v>DISTRIBUIDOR DE AGREGADOS REBOCAVEL, CAPACIDADE 1,9 M³, LARGURA DE TRA BALHO 3,66 M - MANUTENÇÃO. AF_11/2015</v>
          </cell>
          <cell r="C3402" t="str">
            <v>H</v>
          </cell>
          <cell r="D3402">
            <v>1.89</v>
          </cell>
        </row>
        <row r="3403">
          <cell r="A3403">
            <v>92043</v>
          </cell>
          <cell r="B3403" t="str">
            <v>DISTRIBUIDOR DE AGREGADOS REBOCAVEL, CAPACIDADE 1,9 M³, LARGURA DE TRA BALHO 3,66 M - CHP DIURNO. AF_11/2015</v>
          </cell>
          <cell r="C3403" t="str">
            <v>CHP</v>
          </cell>
          <cell r="D3403">
            <v>5.61</v>
          </cell>
        </row>
        <row r="3404">
          <cell r="A3404">
            <v>92044</v>
          </cell>
          <cell r="B3404" t="str">
            <v>DISTRIBUIDOR DE AGREGADOS REBOCAVEL, CAPACIDADE 1,9 M³, LARGURA DE TRA BALHO 3,66 M - CHI DIURNO. AF_11/2015</v>
          </cell>
          <cell r="C3404" t="str">
            <v>CHI</v>
          </cell>
          <cell r="D3404">
            <v>3.72</v>
          </cell>
        </row>
        <row r="3405">
          <cell r="A3405">
            <v>92101</v>
          </cell>
          <cell r="B3405" t="str">
            <v>CAMINHÃO PARA EQUIPAMENTO DE LIMPEZA A SUCÇÃO COM CAMINHÃO TRUCADO DE PESO BRUTO TOTAL 23000 KG, CARGA ÚTIL MÁXIMA 15935 KG, DISTÂNCIA ENTRE EIXOS 4,80 M, POTÊNCIA 230 CV, INCLUSIVE LIMPADORA A SUCÇÃO, TANQUE 1</v>
          </cell>
          <cell r="C3405" t="str">
            <v>H</v>
          </cell>
          <cell r="D3405">
            <v>14.69</v>
          </cell>
        </row>
        <row r="3406">
          <cell r="A3406">
            <v>92102</v>
          </cell>
          <cell r="B3406" t="str">
            <v>CAMINHÃO PARA EQUIPAMENTO DE LIMPEZA A SUCÇÃO COM CAMINHÃO TRUCADO DE PESO BRUTO TOTAL 23000 KG, CARGA ÚTIL MÁXIMA 15935 KG, DISTÂNCIA ENTRE EIXOS 4,80 M, POTÊNCIA 230 CV, INCLUSIVE LIMPADORA A SUCÇÃO, TANQUE 1</v>
          </cell>
          <cell r="C3406" t="str">
            <v>H</v>
          </cell>
          <cell r="D3406">
            <v>7.16</v>
          </cell>
        </row>
        <row r="3407">
          <cell r="A3407">
            <v>92103</v>
          </cell>
          <cell r="B3407" t="str">
            <v>CAMINHÃO PARA EQUIPAMENTO DE LIMPEZA A SUCÇÃO COM CAMINHÃO TRUCADO DE PESO BRUTO TOTAL 23000 KG, CARGA ÚTIL MÁXIMA 15935 KG, DISTÂNCIA ENTRE EIXOS 4,80 M, POTÊNCIA 230 CV, INCLUSIVE LIMPADORA A SUCÇÃO, TANQUE 1</v>
          </cell>
          <cell r="C3407" t="str">
            <v>H</v>
          </cell>
          <cell r="D3407">
            <v>1.48</v>
          </cell>
        </row>
        <row r="3408">
          <cell r="A3408">
            <v>92104</v>
          </cell>
          <cell r="B3408" t="str">
            <v>CAMINHÃO PARA EQUIPAMENTO DE LIMPEZA A SUCÇÃO COM CAMINHÃO TRUCADO DE PESO BRUTO TOTAL 23000 KG, CARGA ÚTIL MÁXIMA 15935 KG, DISTÂNCIA ENTRE EIXOS 4,80 M, POTÊNCIA 230 CV, INCLUSIVE LIMPADORA A SUCÇÃO, TANQUE 1</v>
          </cell>
          <cell r="C3408" t="str">
            <v>H</v>
          </cell>
          <cell r="D3408">
            <v>20.67</v>
          </cell>
        </row>
        <row r="3409">
          <cell r="A3409">
            <v>92105</v>
          </cell>
          <cell r="B3409" t="str">
            <v>CAMINHÃO PARA EQUIPAMENTO DE LIMPEZA A SUCÇÃO COM CAMINHÃO TRUCADO DE PESO BRUTO TOTAL 23000 KG, CARGA ÚTIL MÁXIMA 15935 KG, DISTÂNCIA ENTRE EIXOS 4,80 M, POTÊNCIA 230 CV, INCLUSIVE LIMPADORA A SUCÇÃO, TANQUE 1</v>
          </cell>
          <cell r="C3409" t="str">
            <v>H</v>
          </cell>
          <cell r="D3409">
            <v>84.29</v>
          </cell>
        </row>
        <row r="3410">
          <cell r="A3410">
            <v>92106</v>
          </cell>
          <cell r="B3410" t="str">
            <v>CAMINHÃO PARA EQUIPAMENTO DE LIMPEZA A SUCÇÃO, COM CAMINHÃO TRUCADO DE PESO BRUTO TOTAL 23000 KG, CARGA ÚTIL MÁXIMA 15935 KG, DISTÂNCIA ENTR E EIXOS 4,80 M, POTÊNCIA 230 CV, INCLUSIVE LIMPADORA A SUCÇÃO, TANQUE</v>
          </cell>
          <cell r="C3410" t="str">
            <v>CHP</v>
          </cell>
          <cell r="D3410">
            <v>140.82</v>
          </cell>
        </row>
        <row r="3411">
          <cell r="A3411">
            <v>92107</v>
          </cell>
          <cell r="B3411" t="str">
            <v>CAMINHÃO PARA EQUIPAMENTO DE LIMPEZA A SUCÇÃO COM CAMINHÃO TRUCADO DE PESO BRUTO TOTAL 23000 KG, CARGA ÚTIL MÁXIMA 15935 KG, DISTÂNCIA ENTRE EIXOS 4,80 M, POTÊNCIA 230 CV, INCLUSIVE LIMPADORA A SUCÇÃO, TANQUE 1</v>
          </cell>
          <cell r="C3411" t="str">
            <v>CHI</v>
          </cell>
          <cell r="D3411">
            <v>35.840000000000003</v>
          </cell>
        </row>
        <row r="3412">
          <cell r="A3412">
            <v>92108</v>
          </cell>
          <cell r="B3412" t="str">
            <v>PENEIRA ROTATIVA COM MOTOR ELÉTRICO TRIFÁSICO DE 2 CV, CILINDRO DE 1 M X 0,60 M, COM FUROS DE 3,17 MM - DEPRECIAÇÃO. AF_11/2015</v>
          </cell>
          <cell r="C3412" t="str">
            <v>H</v>
          </cell>
          <cell r="D3412">
            <v>0.81</v>
          </cell>
        </row>
        <row r="3413">
          <cell r="A3413">
            <v>92109</v>
          </cell>
          <cell r="B3413" t="str">
            <v>PENEIRA ROTATIVA COM MOTOR ELÉTRICO TRIFÁSICO DE 2 CV, CILINDRO DE 1 M X 0,60 M, COM FUROS DE 3,17 MM - JUROS. AF_11/2015</v>
          </cell>
          <cell r="C3413" t="str">
            <v>H</v>
          </cell>
          <cell r="D3413">
            <v>0.25</v>
          </cell>
        </row>
        <row r="3414">
          <cell r="A3414">
            <v>92110</v>
          </cell>
          <cell r="B3414" t="str">
            <v>PENEIRA ROTATIVA COM MOTOR ELÉTRICO TRIFÁSICO DE 2 CV, CILINDRO DE 1 M X 0,60 M, COM FUROS DE 3,17 MM - MANUTENÇÃO. AF_11/2015</v>
          </cell>
          <cell r="C3414" t="str">
            <v>H</v>
          </cell>
          <cell r="D3414">
            <v>0.86</v>
          </cell>
        </row>
        <row r="3415">
          <cell r="A3415">
            <v>92111</v>
          </cell>
          <cell r="B3415" t="str">
            <v>PENEIRA ROTATIVA COM MOTOR ELÉTRICO TRIFÁSICO DE 2 CV, CILINDRO DE 1 M X 0,60 M, COM FUROS DE 3,17 MM - MATERIAIS NA OPERAÇÃO. AF_11/2015</v>
          </cell>
          <cell r="C3415" t="str">
            <v>H</v>
          </cell>
          <cell r="D3415">
            <v>0.46</v>
          </cell>
        </row>
        <row r="3416">
          <cell r="A3416">
            <v>92112</v>
          </cell>
          <cell r="B3416" t="str">
            <v>PENEIRA ROTATIVA COM MOTOR ELÉTRICO TRIFÁSICO DE 2 CV, CILINDRO DE 1 M X 0,60 M, COM FUROS DE 3,17 MM - CHP DIURNO. AF_11/2015</v>
          </cell>
          <cell r="C3416" t="str">
            <v>CHP</v>
          </cell>
          <cell r="D3416">
            <v>2.4</v>
          </cell>
        </row>
        <row r="3417">
          <cell r="A3417">
            <v>92113</v>
          </cell>
          <cell r="B3417" t="str">
            <v>PENEIRA ROTATIVA COM MOTOR ELÉTRICO TRIFÁSICO DE 2 CV, CILINDRO DE 1 M X 0,60 M, COM FUROS DE 3,17 MM - CHI DIURNO. AF_11/2015</v>
          </cell>
          <cell r="C3417" t="str">
            <v>CHI</v>
          </cell>
          <cell r="D3417">
            <v>1.07</v>
          </cell>
        </row>
        <row r="3418">
          <cell r="A3418">
            <v>92114</v>
          </cell>
          <cell r="B3418" t="str">
            <v>DOSADOR DE AREIA, CAPACIDADE DE 26 LITROS - DEPRECIAÇÃO. AF_11/2015</v>
          </cell>
          <cell r="C3418" t="str">
            <v>H</v>
          </cell>
          <cell r="D3418">
            <v>0.83</v>
          </cell>
        </row>
        <row r="3419">
          <cell r="A3419">
            <v>92115</v>
          </cell>
          <cell r="B3419" t="str">
            <v>DOSADOR DE AREIA, CAPACIDADE DE 26 LITROS - JUROS. AF_11/2015</v>
          </cell>
          <cell r="C3419" t="str">
            <v>H</v>
          </cell>
          <cell r="D3419">
            <v>0.05</v>
          </cell>
        </row>
        <row r="3420">
          <cell r="A3420">
            <v>92116</v>
          </cell>
          <cell r="B3420" t="str">
            <v>DOSADOR DE AREIA, CAPACIDADE DE 26 LITROS - MANUTENÇÃO. AF_11/2015</v>
          </cell>
          <cell r="C3420" t="str">
            <v>H</v>
          </cell>
          <cell r="D3420">
            <v>0.54</v>
          </cell>
        </row>
        <row r="3421">
          <cell r="A3421">
            <v>92118</v>
          </cell>
          <cell r="B3421" t="str">
            <v>DOSADOR DE AREIA, CAPACIDADE DE 26 LITROS - CHP DIURNO. AF_11/2015</v>
          </cell>
          <cell r="C3421" t="str">
            <v>CHP</v>
          </cell>
          <cell r="D3421">
            <v>1.42</v>
          </cell>
        </row>
        <row r="3422">
          <cell r="A3422">
            <v>92119</v>
          </cell>
          <cell r="B3422" t="str">
            <v>DOSADOR DE AREIA, CAPACIDADE DE 26 LITROS - CHI DIURNO. AF_11/2015</v>
          </cell>
          <cell r="C3422" t="str">
            <v>CHI</v>
          </cell>
          <cell r="D3422">
            <v>0.88</v>
          </cell>
        </row>
        <row r="3423">
          <cell r="A3423">
            <v>92121</v>
          </cell>
          <cell r="B3423" t="str">
            <v>PENEIRAMENTO DE AREIA COM PENEIRA ELÉTRICA. AF_11/2015</v>
          </cell>
          <cell r="C3423" t="str">
            <v>M3</v>
          </cell>
          <cell r="D3423">
            <v>18.760000000000002</v>
          </cell>
        </row>
        <row r="3424">
          <cell r="A3424">
            <v>92122</v>
          </cell>
          <cell r="B3424" t="str">
            <v>PENEIRAMENTO DE AREIA COM PENEIRA MANUAL. AF_11/2015</v>
          </cell>
          <cell r="C3424" t="str">
            <v>M3</v>
          </cell>
          <cell r="D3424">
            <v>30.47</v>
          </cell>
        </row>
        <row r="3425">
          <cell r="A3425">
            <v>92123</v>
          </cell>
          <cell r="B3425" t="str">
            <v>ENSACAMENTO DE AREIA. AF_11/2015</v>
          </cell>
          <cell r="C3425" t="str">
            <v>M3</v>
          </cell>
          <cell r="D3425">
            <v>29</v>
          </cell>
        </row>
        <row r="3426">
          <cell r="A3426">
            <v>92133</v>
          </cell>
          <cell r="B3426" t="str">
            <v>CAMINHONETE COM MOTOR A DIESEL, POTÊNCIA 180 CV, CABINE DUPLA, 4X4 - D EPRECIAÇÃO. AF_11/2015</v>
          </cell>
          <cell r="C3426" t="str">
            <v>H</v>
          </cell>
          <cell r="D3426">
            <v>6.72</v>
          </cell>
        </row>
        <row r="3427">
          <cell r="A3427">
            <v>92134</v>
          </cell>
          <cell r="B3427" t="str">
            <v>CAMINHONETE COM MOTOR A DIESEL, POTÊNCIA 180 CV, CABINE DUPLA, 4X4 - J UROS. AF_11/2015</v>
          </cell>
          <cell r="C3427" t="str">
            <v>H</v>
          </cell>
          <cell r="D3427">
            <v>1.61</v>
          </cell>
        </row>
        <row r="3428">
          <cell r="A3428">
            <v>92135</v>
          </cell>
          <cell r="B3428" t="str">
            <v>CAMINHONETE COM MOTOR A DIESEL, POTÊNCIA 180 CV, CABINE DUPLA, 4X4 - I MPOSTOS E SEGUROS. AF_11/2015</v>
          </cell>
          <cell r="C3428" t="str">
            <v>H</v>
          </cell>
          <cell r="D3428">
            <v>0.33</v>
          </cell>
        </row>
        <row r="3429">
          <cell r="A3429">
            <v>92136</v>
          </cell>
          <cell r="B3429" t="str">
            <v>CAMINHONETE COM MOTOR A DIESEL, POTÊNCIA 180 CV, CABINE DUPLA, 4X4 - M ANUTENÇÃO. AF_11/2015</v>
          </cell>
          <cell r="C3429" t="str">
            <v>H</v>
          </cell>
          <cell r="D3429">
            <v>8.9700000000000006</v>
          </cell>
        </row>
        <row r="3430">
          <cell r="A3430">
            <v>92137</v>
          </cell>
          <cell r="B3430" t="str">
            <v>CAMINHONETE COM MOTOR A DIESEL, POTÊNCIA 180 CV, CABINE DUPLA, 4X4 - M ATERIAIS NA OPERAÇÃO. AF_11/2015</v>
          </cell>
          <cell r="C3430" t="str">
            <v>H</v>
          </cell>
          <cell r="D3430">
            <v>65.959999999999994</v>
          </cell>
        </row>
        <row r="3431">
          <cell r="A3431">
            <v>92138</v>
          </cell>
          <cell r="B3431" t="str">
            <v>CAMINHONETE COM MOTOR A DIESEL, POTÊNCIA 180 CV, CABINE DUPLA, 4X4 - C HP DIURNO. AF_11/2015</v>
          </cell>
          <cell r="C3431" t="str">
            <v>CHP</v>
          </cell>
          <cell r="D3431">
            <v>95.39</v>
          </cell>
        </row>
        <row r="3432">
          <cell r="A3432">
            <v>92139</v>
          </cell>
          <cell r="B3432" t="str">
            <v>CAMINHONETE COM MOTOR A DIESEL, POTÊNCIA 180 CV, CABINE DUPLA, 4X4 - C HI DIURNO. AF_11/2015</v>
          </cell>
          <cell r="C3432" t="str">
            <v>CHI</v>
          </cell>
          <cell r="D3432">
            <v>20.45</v>
          </cell>
        </row>
        <row r="3433">
          <cell r="A3433">
            <v>92140</v>
          </cell>
          <cell r="B3433" t="str">
            <v>CAMINHONETE CABINE SIMPLES COM MOTOR 1.6 FLEX, CÂMBIO MANUAL, POTÊNCIA 101/104 CV, 2 PORTAS - DEPRECIAÇÃO. AF_11/2015</v>
          </cell>
          <cell r="C3433" t="str">
            <v>H</v>
          </cell>
          <cell r="D3433">
            <v>2.57</v>
          </cell>
        </row>
        <row r="3434">
          <cell r="A3434">
            <v>92141</v>
          </cell>
          <cell r="B3434" t="str">
            <v>CAMINHONETE CABINE SIMPLES COM MOTOR 1.6 FLEX, CÂMBIO MANUAL, POTÊNCIA 101/104 CV, 2 PORTAS - JUROS. AF_11/2015</v>
          </cell>
          <cell r="C3434" t="str">
            <v>H</v>
          </cell>
          <cell r="D3434">
            <v>0.61</v>
          </cell>
        </row>
        <row r="3435">
          <cell r="A3435">
            <v>92142</v>
          </cell>
          <cell r="B3435" t="str">
            <v>CAMINHONETE CABINE SIMPLES COM MOTOR 1.6 FLEX, CÂMBIO MANUAL, POTÊNCIA 101/104 CV, 2 PORTAS - IMPOSTOS E SEGUROS. AF_11/2015</v>
          </cell>
          <cell r="C3435" t="str">
            <v>H</v>
          </cell>
          <cell r="D3435">
            <v>0.12</v>
          </cell>
        </row>
        <row r="3436">
          <cell r="A3436">
            <v>92143</v>
          </cell>
          <cell r="B3436" t="str">
            <v>CAMINHONETE CABINE SIMPLES COM MOTOR 1.6 FLEX, CÂMBIO MANUAL, POTÊNCIA 101/104 CV, 2 PORTAS - MANUTENÇÃO. AF_11/2015</v>
          </cell>
          <cell r="C3436" t="str">
            <v>H</v>
          </cell>
          <cell r="D3436">
            <v>3.43</v>
          </cell>
        </row>
        <row r="3437">
          <cell r="A3437">
            <v>92144</v>
          </cell>
          <cell r="B3437" t="str">
            <v>CAMINHONETE CABINE SIMPLES COM MOTOR 1.6 FLEX, CÂMBIO MANUAL, POTÊNCIA 101/104 CV, 2 PORTAS - MATERIAIS NA OPERAÇÃO. AF_11/2015</v>
          </cell>
          <cell r="C3437" t="str">
            <v>H</v>
          </cell>
          <cell r="D3437">
            <v>55.31</v>
          </cell>
        </row>
        <row r="3438">
          <cell r="A3438">
            <v>92145</v>
          </cell>
          <cell r="B3438" t="str">
            <v>CAMINHONETE CABINE SIMPLES COM MOTOR 1.6 FLEX, CÂMBIO MANUAL, POTÊNCIA 101/104 CV, 2 PORTAS - CHP DIURNO. AF_11/2015</v>
          </cell>
          <cell r="C3438" t="str">
            <v>CHP</v>
          </cell>
          <cell r="D3438">
            <v>73.849999999999994</v>
          </cell>
        </row>
        <row r="3439">
          <cell r="A3439">
            <v>92146</v>
          </cell>
          <cell r="B3439" t="str">
            <v>CAMINHONETE CABINE SIMPLES COM MOTOR 1.6 FLEX, CÂMBIO MANUAL, POTÊNCIA 101/104 CV, 2 PORTAS - CHI DIURNO. AF_11/2015</v>
          </cell>
          <cell r="C3439" t="str">
            <v>CHI</v>
          </cell>
          <cell r="D3439">
            <v>15.09</v>
          </cell>
        </row>
        <row r="3440">
          <cell r="A3440">
            <v>92210</v>
          </cell>
          <cell r="B3440" t="str">
            <v>TUBO DE CONCRETO PARA REDES COLETORAS DE ÁGUAS PLUVIAIS, DIÂMETRO DE 4 00 MM, JUNTA RÍGIDA, INSTALADO EM LOCAL COM BAIXO NÍVEL DE INTERFERÊNC IAS - FORNECIMENTO E ASSENTAMENTO. AF_12/2015</v>
          </cell>
          <cell r="C3440" t="str">
            <v>M</v>
          </cell>
          <cell r="D3440">
            <v>98.43</v>
          </cell>
        </row>
        <row r="3441">
          <cell r="A3441">
            <v>92211</v>
          </cell>
          <cell r="B3441" t="str">
            <v>TUBO DE CONCRETO PARA REDES COLETORAS DE ÁGUAS PLUVIAIS, DIÂMETRO DE 5 00 MM, JUNTA RÍGIDA, INSTALADO EM LOCAL COM BAIXO NÍVEL DE INTERFERÊNC IAS - FORNECIMENTO E ASSENTAMENTO. AF_12/2015</v>
          </cell>
          <cell r="C3441" t="str">
            <v>M</v>
          </cell>
          <cell r="D3441">
            <v>126.49</v>
          </cell>
        </row>
        <row r="3442">
          <cell r="A3442">
            <v>92212</v>
          </cell>
          <cell r="B3442" t="str">
            <v>TUBO DE CONCRETO PARA REDES COLETORAS DE ÁGUAS PLUVIAIS, DIÂMETRO DE 6 00 MM, JUNTA RÍGIDA, INSTALADO EM LOCAL COM BAIXO NÍVEL DE INTERFERÊNC IAS - FORNECIMENTO E ASSENTAMENTO. AF_12/2015</v>
          </cell>
          <cell r="C3442" t="str">
            <v>M</v>
          </cell>
          <cell r="D3442">
            <v>161.91999999999999</v>
          </cell>
        </row>
        <row r="3443">
          <cell r="A3443">
            <v>92213</v>
          </cell>
          <cell r="B3443" t="str">
            <v>TUBO DE CONCRETO PARA REDES COLETORAS DE ÁGUAS PLUVIAIS, DIÂMETRO DE 7 00 MM, JUNTA RÍGIDA, INSTALADO EM LOCAL COM BAIXO NÍVEL DE INTERFERÊNC IAS - FORNECIMENTO E ASSENTAMENTO. AF_12/2015</v>
          </cell>
          <cell r="C3443" t="str">
            <v>M</v>
          </cell>
          <cell r="D3443">
            <v>225.4</v>
          </cell>
        </row>
        <row r="3444">
          <cell r="A3444">
            <v>92214</v>
          </cell>
          <cell r="B3444" t="str">
            <v>TUBO DE CONCRETO PARA REDES COLETORAS DE ÁGUAS PLUVIAIS, DIÂMETRO DE 8 00 MM, JUNTA RÍGIDA, INSTALADO EM LOCAL COM BAIXO NÍVEL DE INTERFERÊNC IAS - FORNECIMENTO E ASSENTAMENTO. AF_12/2015</v>
          </cell>
          <cell r="C3444" t="str">
            <v>M</v>
          </cell>
          <cell r="D3444">
            <v>245.57</v>
          </cell>
        </row>
        <row r="3445">
          <cell r="A3445">
            <v>92215</v>
          </cell>
          <cell r="B3445" t="str">
            <v>TUBO DE CONCRETO PARA REDES COLETORAS DE ÁGUAS PLUVIAIS, DIÂMETRO DE 9 00 MM, JUNTA RÍGIDA, INSTALADO EM LOCAL COM BAIXO NÍVEL DE INTERFERÊNC IAS - FORNECIMENTO E ASSENTAMENTO. AF_12/2015</v>
          </cell>
          <cell r="C3445" t="str">
            <v>M</v>
          </cell>
          <cell r="D3445">
            <v>297.24</v>
          </cell>
        </row>
        <row r="3446">
          <cell r="A3446">
            <v>92216</v>
          </cell>
          <cell r="B3446" t="str">
            <v>TUBO DE CONCRETO PARA REDES COLETORAS DE ÁGUAS PLUVIAIS, DIÂMETRO DE 1 000 MM, JUNTA RÍGIDA, INSTALADO EM LOCAL COM BAIXO NÍVEL DE INTERFERÊN CIAS - FORNECIMENTO E ASSENTAMENTO. AF_12/2015</v>
          </cell>
          <cell r="C3446" t="str">
            <v>M</v>
          </cell>
          <cell r="D3446">
            <v>332.85</v>
          </cell>
        </row>
        <row r="3447">
          <cell r="A3447">
            <v>92219</v>
          </cell>
          <cell r="B3447" t="str">
            <v>TUBO DE CONCRETO PARA REDES COLETORAS DE ÁGUAS PLUVIAIS, DIÂMETRO DE 4 00 MM, JUNTA RÍGIDA, INSTALADO EM LOCAL COM ALTO NÍVEL DE INTERFERÊNCI AS - FORNECIMENTO E ASSENTAMENTO. AF_12/2015</v>
          </cell>
          <cell r="C3447" t="str">
            <v>M</v>
          </cell>
          <cell r="D3447">
            <v>104.89</v>
          </cell>
        </row>
        <row r="3448">
          <cell r="A3448">
            <v>92220</v>
          </cell>
          <cell r="B3448" t="str">
            <v>TUBO DE CONCRETO PARA REDES COLETORAS DE ÁGUAS PLUVIAIS, DIÂMETRO DE 5 00 MM, JUNTA RÍGIDA, INSTALADO EM LOCAL COM ALTO NÍVEL DE INTERFERÊNCI AS - FORNECIMENTO E ASSENTAMENTO. AF_12/2015</v>
          </cell>
          <cell r="C3448" t="str">
            <v>M</v>
          </cell>
          <cell r="D3448">
            <v>134.49</v>
          </cell>
        </row>
        <row r="3449">
          <cell r="A3449">
            <v>92221</v>
          </cell>
          <cell r="B3449" t="str">
            <v>TUBO DE CONCRETO PARA REDES COLETORAS DE ÁGUAS PLUVIAIS, DIÂMETRO DE 6 00 MM, JUNTA RÍGIDA, INSTALADO EM LOCAL COM ALTO NÍVEL DE INTERFERÊNCI AS - FORNECIMENTO E ASSENTAMENTO. AF_12/2015</v>
          </cell>
          <cell r="C3449" t="str">
            <v>M</v>
          </cell>
          <cell r="D3449">
            <v>171.3</v>
          </cell>
        </row>
        <row r="3450">
          <cell r="A3450">
            <v>92222</v>
          </cell>
          <cell r="B3450" t="str">
            <v>TUBO DE CONCRETO PARA REDES COLETORAS DE ÁGUAS PLUVIAIS, DIÂMETRO DE 7 00 MM, JUNTA RÍGIDA, INSTALADO EM LOCAL COM ALTO NÍVEL DE INTERFERÊNCI AS - FORNECIMENTO E ASSENTAMENTO. AF_12/2015</v>
          </cell>
          <cell r="C3450" t="str">
            <v>M</v>
          </cell>
          <cell r="D3450">
            <v>236.3</v>
          </cell>
        </row>
        <row r="3451">
          <cell r="A3451">
            <v>92223</v>
          </cell>
          <cell r="B3451" t="str">
            <v>TUBO DE CONCRETO PARA REDES COLETORAS DE ÁGUAS PLUVIAIS, DIÂMETRO DE 8 00 MM, JUNTA RÍGIDA, INSTALADO EM LOCAL COM ALTO NÍVEL DE INTERFERÊNCI AS - FORNECIMENTO E ASSENTAMENTO. AF_12/2015</v>
          </cell>
          <cell r="C3451" t="str">
            <v>M</v>
          </cell>
          <cell r="D3451">
            <v>257.76</v>
          </cell>
        </row>
        <row r="3452">
          <cell r="A3452">
            <v>92224</v>
          </cell>
          <cell r="B3452" t="str">
            <v>TUBO DE CONCRETO PARA REDES COLETORAS DE ÁGUAS PLUVIAIS, DIÂMETRO DE 9 00 MM, JUNTA RÍGIDA, INSTALADO EM LOCAL COM ALTO NÍVEL DE INTERFERÊNCI AS - FORNECIMENTO E ASSENTAMENTO. AF_12/2015</v>
          </cell>
          <cell r="C3452" t="str">
            <v>M</v>
          </cell>
          <cell r="D3452">
            <v>310.77</v>
          </cell>
        </row>
        <row r="3453">
          <cell r="A3453">
            <v>92226</v>
          </cell>
          <cell r="B3453" t="str">
            <v>TUBO DE CONCRETO PARA REDES COLETORAS DE ÁGUAS PLUVIAIS, DIÂMETRO DE 1 000 MM, JUNTA RÍGIDA, INSTALADO EM LOCAL COM ALTO NÍVEL DE INTERFERÊNC IAS - FORNECIMENTO E ASSENTAMENTO. AF_12/2015</v>
          </cell>
          <cell r="C3453" t="str">
            <v>M</v>
          </cell>
          <cell r="D3453">
            <v>347.98</v>
          </cell>
        </row>
        <row r="3454">
          <cell r="A3454">
            <v>92235</v>
          </cell>
          <cell r="B3454" t="str">
            <v>FECHAMENTO DE CONSTRUÇÃO TEMPORÁRIA EM CHAPA DE MADEIRA COMPENSADA E=1 0MM, COM REAPROVEITAMENTO DE 2X.</v>
          </cell>
          <cell r="C3454" t="str">
            <v>M2</v>
          </cell>
          <cell r="D3454">
            <v>46.6</v>
          </cell>
        </row>
        <row r="3455">
          <cell r="A3455">
            <v>92237</v>
          </cell>
          <cell r="B3455" t="str">
            <v>CAMINHÃO DE TRANSPORTE DE MATERIAL ASFÁLTICO 20.000 L, COM CAVALO MECÂ NICO DE CAPACIDADE MÁXIMA DE TRAÇÃO COMBINADO DE 45.000 KG, POTÊNCIA 3 30 CV, INCLUSIVE TANQUE DE ASFALTO COM MAÇARICO - DEPRECIAÇÃO. AF_12/2 015</v>
          </cell>
          <cell r="C3455" t="str">
            <v>H</v>
          </cell>
          <cell r="D3455">
            <v>15.52</v>
          </cell>
        </row>
        <row r="3456">
          <cell r="A3456">
            <v>92238</v>
          </cell>
          <cell r="B3456" t="str">
            <v>CAMINHÃO DE TRANSPORTE DE MATERIAL ASFÁLTICO 20.000 L, COM CAVALO MECÂ NICO DE CAPACIDADE MÁXIMA DE TRAÇÃO COMBINADO DE 45.000 KG, POTÊNCIA 3 30 CV, INCLUSIVE TANQUE DE ASFALTO COM MAÇARICO - JUROS. AF_12/2015</v>
          </cell>
          <cell r="C3456" t="str">
            <v>H</v>
          </cell>
          <cell r="D3456">
            <v>7.57</v>
          </cell>
        </row>
        <row r="3457">
          <cell r="A3457">
            <v>92239</v>
          </cell>
          <cell r="B3457" t="str">
            <v>CAMINHÃO DE TRANSPORTE DE MATERIAL ASFÁLTICO 20.000 L, COM CAVALO MECÂ NICO DE CAPACIDADE MÁXIMA DE TRAÇÃO COMBINADO DE 45.000 KG, POTÊNCIA 3 30 CV, INCLUSIVE TANQUE DE ASFALTO COM MAÇARICO - IMPOSTOS E SEGUROS. AF_12/2015</v>
          </cell>
          <cell r="C3457" t="str">
            <v>H</v>
          </cell>
          <cell r="D3457">
            <v>1.57</v>
          </cell>
        </row>
        <row r="3458">
          <cell r="A3458">
            <v>92240</v>
          </cell>
          <cell r="B3458" t="str">
            <v>CAMINHÃO DE TRANSPORTE DE MATERIAL ASFÁLTICO 20.000 L, COM CAVALO MECÂ NICO DE CAPACIDADE MÁXIMA DE TRAÇÃO COMBINADO DE 45.000 KG, POTÊNCIA 3 30 CV, INCLUSIVE TANQUE DE ASFALTO COM MAÇARICO - MANUTENÇÃO. AF_12/20 15</v>
          </cell>
          <cell r="C3458" t="str">
            <v>H</v>
          </cell>
          <cell r="D3458">
            <v>21.84</v>
          </cell>
        </row>
        <row r="3459">
          <cell r="A3459">
            <v>92241</v>
          </cell>
          <cell r="B3459" t="str">
            <v>CAMINHÃO DE TRANSPORTE DE MATERIAL ASFÁLTICO 20.000 L, COM CAVALO MECÂ NICO DE CAPACIDADE MÁXIMA DE TRAÇÃO COMBINADO DE 45.000 KG, POTÊNCIA 3 30 CV, INCLUSIVE TANQUE DE ASFALTO COM MAÇARICO - MATERIAIS NA OPERAÇÃ O. AF_12/2015</v>
          </cell>
          <cell r="C3459" t="str">
            <v>H</v>
          </cell>
          <cell r="D3459">
            <v>120.94</v>
          </cell>
        </row>
        <row r="3460">
          <cell r="A3460">
            <v>92242</v>
          </cell>
          <cell r="B3460" t="str">
            <v>CAMINHÃO DE TRANSPORTE DE MATERIAL ASFÁLTICO 20.000 L, COM CAVALO MECÂ NICO DE CAPACIDADE MÁXIMA DE TRAÇÃO COMBINADO DE 45.000 KG, POTÊNCIA 3 30 CV, INCLUSIVE TANQUE DE ASFALTO COM MAÇARICO - CHP DIURNO. AF_12/20 15</v>
          </cell>
          <cell r="C3460" t="str">
            <v>CHP</v>
          </cell>
          <cell r="D3460">
            <v>179.95</v>
          </cell>
        </row>
        <row r="3461">
          <cell r="A3461">
            <v>92243</v>
          </cell>
          <cell r="B3461" t="str">
            <v>CAMINHÃO DE TRANSPORTE DE MATERIAL ASFÁLTICO 20.000 L, COM CAVALO MECÂ NICO DE CAPACIDADE MÁXIMA DE TRAÇÃO COMBINADO DE 45.000 KG, POTÊNCIA 3 30 CV, INCLUSIVE TANQUE DE ASFALTO COM MAÇARICO - CHI DIURNO. AF_12/20 15</v>
          </cell>
          <cell r="C3461" t="str">
            <v>CHI</v>
          </cell>
          <cell r="D3461">
            <v>37.159999999999997</v>
          </cell>
        </row>
        <row r="3462">
          <cell r="A3462">
            <v>92255</v>
          </cell>
          <cell r="B3462" t="str">
            <v>INSTALAÇÃO DE TESOURA (INTEIRA OU MEIA), EM AÇO, PARA VÃOS MAIORES OU IGUAIS A 3,0 M E MENORES QUE 6,0 M, INCLUSO IÇAMENTO. AF_12/2015</v>
          </cell>
          <cell r="C3462" t="str">
            <v>UN</v>
          </cell>
          <cell r="D3462">
            <v>94.65</v>
          </cell>
        </row>
        <row r="3463">
          <cell r="A3463">
            <v>92256</v>
          </cell>
          <cell r="B3463" t="str">
            <v>INSTALAÇÃO DE TESOURA (INTEIRA OU MEIA), EM AÇO, PARA VÃOS MAIORES OU IGUAIS A 6,0 M E MENORES QUE 8,0 M, INCLUSO IÇAMENTO. AF_12/2015</v>
          </cell>
          <cell r="C3463" t="str">
            <v>UN</v>
          </cell>
          <cell r="D3463">
            <v>114.47</v>
          </cell>
        </row>
        <row r="3464">
          <cell r="A3464">
            <v>92257</v>
          </cell>
          <cell r="B3464" t="str">
            <v>INSTALAÇÃO DE TESOURA (INTEIRA OU MEIA), EM AÇO, PARA VÃOS MAIORES OU IGUAIS A 8,0 M E MENORES QUE 10,0 M, INCLUSO IÇAMENTO. AF_12/2015</v>
          </cell>
          <cell r="C3464" t="str">
            <v>UN</v>
          </cell>
          <cell r="D3464">
            <v>134.19999999999999</v>
          </cell>
        </row>
        <row r="3465">
          <cell r="A3465">
            <v>92258</v>
          </cell>
          <cell r="B3465" t="str">
            <v>INSTALAÇÃO DE TESOURA (INTEIRA OU MEIA), EM AÇO, PARA VÃOS MAIORES OU IGUAIS A 10,0 M E MENORES QUE 12,0 M, INCLUSO IÇAMENTO. AF_12/2015</v>
          </cell>
          <cell r="C3465" t="str">
            <v>UN</v>
          </cell>
          <cell r="D3465">
            <v>165.92</v>
          </cell>
        </row>
        <row r="3466">
          <cell r="A3466">
            <v>92259</v>
          </cell>
          <cell r="B3466" t="str">
            <v>INSTALAÇÃO DE TESOURA (INTEIRA OU MEIA), BIAPOIADA, EM MADEIRA NÃO APA RELHADA, PARA VÃOS MAIORES OU IGUAIS A 3,0 M E MENORES QUE 6,0 M, INCL USO IÇAMENTO. AF_12/2015</v>
          </cell>
          <cell r="C3466" t="str">
            <v>UN</v>
          </cell>
          <cell r="D3466">
            <v>210.37</v>
          </cell>
        </row>
        <row r="3467">
          <cell r="A3467">
            <v>92260</v>
          </cell>
          <cell r="B3467" t="str">
            <v>INSTALAÇÃO DE TESOURA (INTEIRA OU MEIA), BIAPOIADA, EM MADEIRA NÃO APA RELHADA, PARA VÃOS MAIORES OU IGUAIS A 6,0 M E MENORES QUE 8,0 M, INCL USO IÇAMENTO. AF_12/2015</v>
          </cell>
          <cell r="C3467" t="str">
            <v>UN</v>
          </cell>
          <cell r="D3467">
            <v>247.41</v>
          </cell>
        </row>
        <row r="3468">
          <cell r="A3468">
            <v>92261</v>
          </cell>
          <cell r="B3468" t="str">
            <v>INSTALAÇÃO DE TESOURA (INTEIRA OU MEIA), BIAPOIADA, EM MADEIRA NÃO APA RELHADA, PARA VÃOS MAIORES OU IGUAIS A 8,0 M E MENORES QUE 10,0 M, INC LUSO IÇAMENTO. AF_12/2015</v>
          </cell>
          <cell r="C3468" t="str">
            <v>UN</v>
          </cell>
          <cell r="D3468">
            <v>283.32</v>
          </cell>
        </row>
        <row r="3469">
          <cell r="A3469">
            <v>92262</v>
          </cell>
          <cell r="B3469" t="str">
            <v>INSTALAÇÃO DE TESOURA (INTEIRA OU MEIA), BIAPOIADA, EM MADEIRA NÃO APA RELHADA, PARA VÃOS MAIORES OU IGUAIS A 10,0 M E MENORES QUE 12,0 M, IN CLUSO IÇAMENTO. AF_12/2015</v>
          </cell>
          <cell r="C3469" t="str">
            <v>UN</v>
          </cell>
          <cell r="D3469">
            <v>341.15</v>
          </cell>
        </row>
        <row r="3470">
          <cell r="A3470">
            <v>92263</v>
          </cell>
          <cell r="B3470" t="str">
            <v>FABRICAÇÃO DE FÔRMA PARA PILARES E ESTRUTURAS SIMILARES, EM CHAPA DE M ADEIRA COMPENSADA RESINADA, E = 17 MM. AF_12/2015</v>
          </cell>
          <cell r="C3470" t="str">
            <v>M2</v>
          </cell>
          <cell r="D3470">
            <v>85.98</v>
          </cell>
        </row>
        <row r="3471">
          <cell r="A3471">
            <v>92264</v>
          </cell>
          <cell r="B3471" t="str">
            <v>FABRICAÇÃO DE FÔRMA PARA PILARES E ESTRUTURAS SIMILARES, EM CHAPA DE M ADEIRA COMPENSADA PLASTIFICADA, E = 18 MM. AF_12/2015</v>
          </cell>
          <cell r="C3471" t="str">
            <v>M2</v>
          </cell>
          <cell r="D3471">
            <v>97.14</v>
          </cell>
        </row>
        <row r="3472">
          <cell r="A3472">
            <v>92265</v>
          </cell>
          <cell r="B3472" t="str">
            <v>FABRICAÇÃO DE FÔRMA PARA VIGAS, EM CHAPA DE MADEIRA COMPENSADA RESINAD A, E = 17 MM. AF_12/2015</v>
          </cell>
          <cell r="C3472" t="str">
            <v>M2</v>
          </cell>
          <cell r="D3472">
            <v>66.040000000000006</v>
          </cell>
        </row>
        <row r="3473">
          <cell r="A3473">
            <v>92266</v>
          </cell>
          <cell r="B3473" t="str">
            <v>FABRICAÇÃO DE FÔRMA PARA VIGAS, EM CHAPA DE MADEIRA COMPENSADA PLASTIF ICADA, E = 18 MM. AF_12/2015</v>
          </cell>
          <cell r="C3473" t="str">
            <v>M2</v>
          </cell>
          <cell r="D3473">
            <v>75.989999999999995</v>
          </cell>
        </row>
        <row r="3474">
          <cell r="A3474">
            <v>92267</v>
          </cell>
          <cell r="B3474" t="str">
            <v>FABRICAÇÃO DE FÔRMA PARA LAJES, EM CHAPA DE MADEIRA COMPENSADA RESINAD A, E = 17 MM. AF_12/2015</v>
          </cell>
          <cell r="C3474" t="str">
            <v>M2</v>
          </cell>
          <cell r="D3474">
            <v>27.95</v>
          </cell>
        </row>
        <row r="3475">
          <cell r="A3475">
            <v>92268</v>
          </cell>
          <cell r="B3475" t="str">
            <v>FABRICAÇÃO DE FÔRMA PARA LAJES, EM CHAPA DE MADEIRA COMPENSADA PLASTIF ICADA, E = 18 MM. AF_12/2015</v>
          </cell>
          <cell r="C3475" t="str">
            <v>M2</v>
          </cell>
          <cell r="D3475">
            <v>36.729999999999997</v>
          </cell>
        </row>
        <row r="3476">
          <cell r="A3476">
            <v>92269</v>
          </cell>
          <cell r="B3476" t="str">
            <v>FABRICAÇÃO DE FÔRMA PARA PILARES E ESTRUTURAS SIMILARES, EM MADEIRA SE RRADA, E=25 MM. AF_12/2015</v>
          </cell>
          <cell r="C3476" t="str">
            <v>M2</v>
          </cell>
          <cell r="D3476">
            <v>48.68</v>
          </cell>
        </row>
        <row r="3477">
          <cell r="A3477">
            <v>92270</v>
          </cell>
          <cell r="B3477" t="str">
            <v>FABRICAÇÃO DE FÔRMA PARA VIGAS, COM MADEIRA SERRADA, E = 25 MM. AF_12/ 2015</v>
          </cell>
          <cell r="C3477" t="str">
            <v>M2</v>
          </cell>
          <cell r="D3477">
            <v>37.82</v>
          </cell>
        </row>
        <row r="3478">
          <cell r="A3478">
            <v>92271</v>
          </cell>
          <cell r="B3478" t="str">
            <v>FABRICAÇÃO DE FÔRMA PARA LAJES, EM MADEIRA SERRADA, E=25 MM. AF_12/201 5</v>
          </cell>
          <cell r="C3478" t="str">
            <v>M2</v>
          </cell>
          <cell r="D3478">
            <v>23.22</v>
          </cell>
        </row>
        <row r="3479">
          <cell r="A3479">
            <v>92272</v>
          </cell>
          <cell r="B3479" t="str">
            <v>FABRICAÇÃO DE ESCORAS DE VIGA DO TIPO GARFO, EM MADEIRA. AF_12/2015</v>
          </cell>
          <cell r="C3479" t="str">
            <v>M</v>
          </cell>
          <cell r="D3479">
            <v>17.93</v>
          </cell>
        </row>
        <row r="3480">
          <cell r="A3480">
            <v>92273</v>
          </cell>
          <cell r="B3480" t="str">
            <v>FABRICAÇÃO DE ESCORAS DO TIPO PONTALETE, EM MADEIRA. AF_12/2015</v>
          </cell>
          <cell r="C3480" t="str">
            <v>M</v>
          </cell>
          <cell r="D3480">
            <v>7.86</v>
          </cell>
        </row>
        <row r="3481">
          <cell r="A3481">
            <v>92275</v>
          </cell>
          <cell r="B3481" t="str">
            <v>TUBO EM COBRE RÍGIDO, DN 22 CLASSE E, SEM ISOLAMENTO, INSTALADO EM PRU MADA - FORNECIMENTO E INSTALAÇÃO. AF_12/2015</v>
          </cell>
          <cell r="C3481" t="str">
            <v>M</v>
          </cell>
          <cell r="D3481">
            <v>24.18</v>
          </cell>
        </row>
        <row r="3482">
          <cell r="A3482">
            <v>92276</v>
          </cell>
          <cell r="B3482" t="str">
            <v>TUBO EM COBRE RÍGIDO, DN 28 CLASSE E, SEM ISOLAMENTO, INSTALADO EM PRU MADA - FORNECIMENTO E INSTALAÇÃO. AF_12/2015</v>
          </cell>
          <cell r="C3482" t="str">
            <v>M</v>
          </cell>
          <cell r="D3482">
            <v>30.58</v>
          </cell>
        </row>
        <row r="3483">
          <cell r="A3483">
            <v>92277</v>
          </cell>
          <cell r="B3483" t="str">
            <v>TUBO EM COBRE RÍGIDO, DN 35 CLASSE E, SEM ISOLAMENTO, INSTALADO EM PRU MADA - FORNECIMENTO E INSTALAÇÃO. AF_12/2015</v>
          </cell>
          <cell r="C3483" t="str">
            <v>M</v>
          </cell>
          <cell r="D3483">
            <v>43.97</v>
          </cell>
        </row>
        <row r="3484">
          <cell r="A3484">
            <v>92278</v>
          </cell>
          <cell r="B3484" t="str">
            <v>TUBO EM COBRE RÍGIDO, DN 42 CLASSE E, SEM ISOLAMENTO, INSTALADO EM PRU MADA - FORNECIMENTO E INSTALAÇÃO. AF_12/2015</v>
          </cell>
          <cell r="C3484" t="str">
            <v>M</v>
          </cell>
          <cell r="D3484">
            <v>58.99</v>
          </cell>
        </row>
        <row r="3485">
          <cell r="A3485">
            <v>92279</v>
          </cell>
          <cell r="B3485" t="str">
            <v>TUBO EM COBRE RÍGIDO, DN 54 CLASSE E, SEM ISOLAMENTO, INSTALADO EM PRU MADA - FORNECIMENTO E INSTALAÇÃO. AF_12/2015</v>
          </cell>
          <cell r="C3485" t="str">
            <v>M</v>
          </cell>
          <cell r="D3485">
            <v>85.08</v>
          </cell>
        </row>
        <row r="3486">
          <cell r="A3486">
            <v>92280</v>
          </cell>
          <cell r="B3486" t="str">
            <v>TUBO EM COBRE RÍGIDO, DN 66 CLASSE E, SEM ISOLAMENTO, INSTALADO EM PRU MADA - FORNECIMENTO E INSTALAÇÃO. AF_12/2015</v>
          </cell>
          <cell r="C3486" t="str">
            <v>M</v>
          </cell>
          <cell r="D3486">
            <v>119.24</v>
          </cell>
        </row>
        <row r="3487">
          <cell r="A3487">
            <v>92287</v>
          </cell>
          <cell r="B3487" t="str">
            <v>COTOVELO DE COBRE, 90 GRAUS, SEM ANEL DE SOLDA, DN 22 MM, INSTALADO EM PRUMADA - FORNECIMENTO E INSTALAÇÃO. AF_12/2015_P</v>
          </cell>
          <cell r="C3487" t="str">
            <v>UN</v>
          </cell>
          <cell r="D3487">
            <v>8.61</v>
          </cell>
        </row>
        <row r="3488">
          <cell r="A3488">
            <v>92288</v>
          </cell>
          <cell r="B3488" t="str">
            <v>COTOVELO DE COBRE, 90 GRAUS, SEM ANEL DE SOLDA, DN 28 MM, INSTALADO EM PRUMADA - FORNECIMENTO E INSTALAÇÃO. AF_12/2015_P</v>
          </cell>
          <cell r="C3488" t="str">
            <v>UN</v>
          </cell>
          <cell r="D3488">
            <v>12.89</v>
          </cell>
        </row>
        <row r="3489">
          <cell r="A3489">
            <v>92289</v>
          </cell>
          <cell r="B3489" t="str">
            <v>COTOVELO DE COBRE, 90 GRAUS, SEM ANEL DE SOLDA, DN 35 MM, INSTALADO EM PRUMADA - FORNECIMENTO E INSTALAÇÃO. AF_12/2015_P</v>
          </cell>
          <cell r="C3489" t="str">
            <v>UN</v>
          </cell>
          <cell r="D3489">
            <v>21.9</v>
          </cell>
        </row>
        <row r="3490">
          <cell r="A3490">
            <v>92290</v>
          </cell>
          <cell r="B3490" t="str">
            <v>COTOVELO DE COBRE, 90 GRAUS, SEM ANEL DE SOLDA, DN 42 MM, INSTALADO EM PRUMADA - FORNECIMENTO E INSTALAÇÃO. AF_12/2015_P</v>
          </cell>
          <cell r="C3490" t="str">
            <v>UN</v>
          </cell>
          <cell r="D3490">
            <v>32.159999999999997</v>
          </cell>
        </row>
        <row r="3491">
          <cell r="A3491">
            <v>92291</v>
          </cell>
          <cell r="B3491" t="str">
            <v>COTOVELO DE COBRE, 90 GRAUS, SEM ANEL DE SOLDA, DN 54 MM, INSTALADO EM PRUMADA - FORNECIMENTO E INSTALAÇÃO. AF_12/2015_P</v>
          </cell>
          <cell r="C3491" t="str">
            <v>UN</v>
          </cell>
          <cell r="D3491">
            <v>48.82</v>
          </cell>
        </row>
        <row r="3492">
          <cell r="A3492">
            <v>92292</v>
          </cell>
          <cell r="B3492" t="str">
            <v>COTOVELO DE COBRE, 90 GRAUS, SEM ANEL DE SOLDA, DN 66 MM, INSTALADO EM PRUMADA - FORNECIMENTO E INSTALAÇÃO. AF_12/2015_P</v>
          </cell>
          <cell r="C3492" t="str">
            <v>UN</v>
          </cell>
          <cell r="D3492">
            <v>150.94</v>
          </cell>
        </row>
        <row r="3493">
          <cell r="A3493">
            <v>92293</v>
          </cell>
          <cell r="B3493" t="str">
            <v>LUVA DE COBRE, SEM ANEL DE SOLDA, DN 22 MM, INSTALADO EM PRUMADA - FOR NECIMENTO E INSTALAÇÃO. AF_12/2015_P</v>
          </cell>
          <cell r="C3493" t="str">
            <v>UN</v>
          </cell>
          <cell r="D3493">
            <v>4.91</v>
          </cell>
        </row>
        <row r="3494">
          <cell r="A3494">
            <v>92294</v>
          </cell>
          <cell r="B3494" t="str">
            <v>LUVA DE COBRE, SEM ANEL DE SOLDA, DN 28 MM, INSTALADO EM PRUMADA - FOR NECIMENTO E INSTALAÇÃO. AF_12/2015_P</v>
          </cell>
          <cell r="C3494" t="str">
            <v>UN</v>
          </cell>
          <cell r="D3494">
            <v>7.78</v>
          </cell>
        </row>
        <row r="3495">
          <cell r="A3495">
            <v>92295</v>
          </cell>
          <cell r="B3495" t="str">
            <v>LUVA DE COBRE, SEM ANEL DE SOLDA, DN 35 MM, INSTALADO EM PRUMADA - FOR NECIMENTO E INSTALAÇÃO. AF_12/2015_P</v>
          </cell>
          <cell r="C3495" t="str">
            <v>UN</v>
          </cell>
          <cell r="D3495">
            <v>14.03</v>
          </cell>
        </row>
        <row r="3496">
          <cell r="A3496">
            <v>92296</v>
          </cell>
          <cell r="B3496" t="str">
            <v>LUVA DE COBRE, SEM ANEL DE SOLDA, DN 42 MM, INSTALADO EM PRUMADA - FOR NECIMENTO E INSTALAÇÃO. AF_12/2015_P</v>
          </cell>
          <cell r="C3496" t="str">
            <v>UN</v>
          </cell>
          <cell r="D3496">
            <v>17.940000000000001</v>
          </cell>
        </row>
        <row r="3497">
          <cell r="A3497">
            <v>92297</v>
          </cell>
          <cell r="B3497" t="str">
            <v>LUVA DE COBRE, SEM ANEL DE SOLDA, DN 54 MM, INSTALADO EM PRUMADA - FOR NECIMENTO E INSTALAÇÃO. AF_12/2015_P</v>
          </cell>
          <cell r="C3497" t="str">
            <v>UN</v>
          </cell>
          <cell r="D3497">
            <v>27.53</v>
          </cell>
        </row>
        <row r="3498">
          <cell r="A3498">
            <v>92298</v>
          </cell>
          <cell r="B3498" t="str">
            <v>LUVA DE COBRE, SEM ANEL DE SOLDA, DN 66 MM, INSTALADO EM PRUMADA - FOR NECIMENTO E INSTALAÇÃO. AF_12/2015_P</v>
          </cell>
          <cell r="C3498" t="str">
            <v>UN</v>
          </cell>
          <cell r="D3498">
            <v>77.42</v>
          </cell>
        </row>
        <row r="3499">
          <cell r="A3499">
            <v>92299</v>
          </cell>
          <cell r="B3499" t="str">
            <v>TE DE COBRE, SEM ANEL DE SOLDA, DN 22 MM, INSTALADO EM PRUMADA - FORNE CIMENTO E INSTALAÇÃO. AF_12/2015_P</v>
          </cell>
          <cell r="C3499" t="str">
            <v>UN</v>
          </cell>
          <cell r="D3499">
            <v>11.31</v>
          </cell>
        </row>
        <row r="3500">
          <cell r="A3500">
            <v>92300</v>
          </cell>
          <cell r="B3500" t="str">
            <v>TE DE COBRE, SEM ANEL DE SOLDA, DN 28 MM, INSTALADO EM PRUMADA - FORNE CIMENTO E INSTALAÇÃO. AF_12/2015_P</v>
          </cell>
          <cell r="C3500" t="str">
            <v>UN</v>
          </cell>
          <cell r="D3500">
            <v>16.39</v>
          </cell>
        </row>
        <row r="3501">
          <cell r="A3501">
            <v>92301</v>
          </cell>
          <cell r="B3501" t="str">
            <v>TE DE COBRE, SEM ANEL DE SOLDA, DN 35 MM, INSTALADO EM PRUMADA - FORNE CIMENTO E INSTALAÇÃO. AF_12/2015_P</v>
          </cell>
          <cell r="C3501" t="str">
            <v>UN</v>
          </cell>
          <cell r="D3501">
            <v>30.92</v>
          </cell>
        </row>
        <row r="3502">
          <cell r="A3502">
            <v>92302</v>
          </cell>
          <cell r="B3502" t="str">
            <v>TE DE COBRE, SEM ANEL DE SOLDA, DN 42 MM, INSTALADO EM PRUMADA - FORNE CIMENTO E INSTALAÇÃO. AF_12/2015_P</v>
          </cell>
          <cell r="C3502" t="str">
            <v>UN</v>
          </cell>
          <cell r="D3502">
            <v>39.700000000000003</v>
          </cell>
        </row>
        <row r="3503">
          <cell r="A3503">
            <v>92303</v>
          </cell>
          <cell r="B3503" t="str">
            <v>TE DE COBRE, SEM ANEL DE SOLDA, DN 54 MM, INSTALADO EM PRUMADA - FORNE CIMENTO E INSTALAÇÃO. AF_12/2015_P</v>
          </cell>
          <cell r="C3503" t="str">
            <v>UN</v>
          </cell>
          <cell r="D3503">
            <v>71.930000000000007</v>
          </cell>
        </row>
        <row r="3504">
          <cell r="A3504">
            <v>92304</v>
          </cell>
          <cell r="B3504" t="str">
            <v>TE DE COBRE, SEM ANEL DE SOLDA, DN 66 MM, INSTALADO EM PRUMADA - FORNE CIMENTO E INSTALAÇÃO. AF_12/2015_P</v>
          </cell>
          <cell r="C3504" t="str">
            <v>UN</v>
          </cell>
          <cell r="D3504">
            <v>185.94</v>
          </cell>
        </row>
        <row r="3505">
          <cell r="A3505">
            <v>92305</v>
          </cell>
          <cell r="B3505" t="str">
            <v>TUBO EM COBRE RÍGIDO, DN 15 CLASSE E, SEM ISOLAMENTO, INSTALADO EM RAM AL DE DISTRIBUIÇÃO - FORNECIMENTO E INSTALAÇÃO. AF_12/2015</v>
          </cell>
          <cell r="C3505" t="str">
            <v>M</v>
          </cell>
          <cell r="D3505">
            <v>16.89</v>
          </cell>
        </row>
        <row r="3506">
          <cell r="A3506">
            <v>92306</v>
          </cell>
          <cell r="B3506" t="str">
            <v>TUBO EM COBRE RÍGIDO, DN 22 CLASSE E, SEM ISOLAMENTO, INSTALADO EM RAM AL DE DISTRIBUIÇÃO - FORNECIMENTO E INSTALAÇÃO. AF_12/2015</v>
          </cell>
          <cell r="C3506" t="str">
            <v>M</v>
          </cell>
          <cell r="D3506">
            <v>27</v>
          </cell>
        </row>
        <row r="3507">
          <cell r="A3507">
            <v>92307</v>
          </cell>
          <cell r="B3507" t="str">
            <v>TUBO EM COBRE RÍGIDO, DN 28 CLASSE E, SEM ISOLAMENTO, INSTALADO EM RAM AL DE DISTRIBUIÇÃO - FORNECIMENTO E INSTALAÇÃO. AF_12/2015</v>
          </cell>
          <cell r="C3507" t="str">
            <v>M</v>
          </cell>
          <cell r="D3507">
            <v>33.6</v>
          </cell>
        </row>
        <row r="3508">
          <cell r="A3508">
            <v>92311</v>
          </cell>
          <cell r="B3508" t="str">
            <v>COTOVELO DE COBRE, 90 GRAUS, SEM ANEL DE SOLDA, DN 15 MM, INSTALADO EM RAMAL DE DISTRIBUIÇÃO - FORNECIMENTO E INSTALAÇÃO. AF_12/2015_P</v>
          </cell>
          <cell r="C3508" t="str">
            <v>UN</v>
          </cell>
          <cell r="D3508">
            <v>7.16</v>
          </cell>
        </row>
        <row r="3509">
          <cell r="A3509">
            <v>92312</v>
          </cell>
          <cell r="B3509" t="str">
            <v>COTOVELO DE COBRE, 90 GRAUS, SEM ANEL DE SOLDA, DN 22 MM, INSTALADO EM RAMAL DE DISTRIBUIÇÃO - FORNECIMENTO E INSTALAÇÃO. AF_12/2015_P</v>
          </cell>
          <cell r="C3509" t="str">
            <v>UN</v>
          </cell>
          <cell r="D3509">
            <v>10.77</v>
          </cell>
        </row>
        <row r="3510">
          <cell r="A3510">
            <v>92313</v>
          </cell>
          <cell r="B3510" t="str">
            <v>COTOVELO DE COBRE, 90 GRAUS, SEM ANEL DE SOLDA, DN 28 MM, INSTALADO EM RAMAL DE DISTRIBUIÇÃO - FORNECIMENTO E INSTALAÇÃO. AF_12/2015_P</v>
          </cell>
          <cell r="C3510" t="str">
            <v>UN</v>
          </cell>
          <cell r="D3510">
            <v>15.04</v>
          </cell>
        </row>
        <row r="3511">
          <cell r="A3511">
            <v>92314</v>
          </cell>
          <cell r="B3511" t="str">
            <v>LUVA DE COBRE, SEM ANEL DE SOLDA, DN 15 MM, INSTALADO EM RAMAL DE DIST RIBUIÇÃO - FORNECIMENTO E INSTALAÇÃO. AF_12/2015_P</v>
          </cell>
          <cell r="C3511" t="str">
            <v>UN</v>
          </cell>
          <cell r="D3511">
            <v>4.5999999999999996</v>
          </cell>
        </row>
        <row r="3512">
          <cell r="A3512">
            <v>92315</v>
          </cell>
          <cell r="B3512" t="str">
            <v>LUVA DE COBRE, SEM ANEL DE SOLDA, DN 22 MM, INSTALADO EM RAMAL DE DIST RIBUIÇÃO - FORNECIMENTO E INSTALAÇÃO. AF_12/2015_P</v>
          </cell>
          <cell r="C3512" t="str">
            <v>UN</v>
          </cell>
          <cell r="D3512">
            <v>6.38</v>
          </cell>
        </row>
        <row r="3513">
          <cell r="A3513">
            <v>92316</v>
          </cell>
          <cell r="B3513" t="str">
            <v>LUVA DE COBRE, SEM ANEL DE SOLDA, DN 28 MM, INSTALADO EM RAMAL DE DIST RIBUIÇÃO - FORNECIMENTO E INSTALAÇÃO. AF_12/2015_P</v>
          </cell>
          <cell r="C3513" t="str">
            <v>UN</v>
          </cell>
          <cell r="D3513">
            <v>9.25</v>
          </cell>
        </row>
        <row r="3514">
          <cell r="A3514">
            <v>92317</v>
          </cell>
          <cell r="B3514" t="str">
            <v>TE DE COBRE, SEM ANEL DE SOLDA, DN 15 MM, INSTALADO EM RAMAL DE DISTRI BUIÇÃO - FORNECIMENTO E INSTALAÇÃO. AF_12/2015_P</v>
          </cell>
          <cell r="C3514" t="str">
            <v>UN</v>
          </cell>
          <cell r="D3514">
            <v>9.65</v>
          </cell>
        </row>
        <row r="3515">
          <cell r="A3515">
            <v>92318</v>
          </cell>
          <cell r="B3515" t="str">
            <v>TE DE COBRE, SEM ANEL DE SOLDA, DN 22 MM, INSTALADO EM RAMAL DE DISTRI BUIÇÃO - FORNECIMENTO E INSTALAÇÃO. AF_12/2015_P</v>
          </cell>
          <cell r="C3515" t="str">
            <v>UN</v>
          </cell>
          <cell r="D3515">
            <v>14.19</v>
          </cell>
        </row>
        <row r="3516">
          <cell r="A3516">
            <v>92319</v>
          </cell>
          <cell r="B3516" t="str">
            <v>TE DE COBRE, SEM ANEL DE SOLDA, DN 28 MM, INSTALADO EM RAMAL DE DISTRI BUIÇÃO - FORNECIMENTO E INSTALAÇÃO. AF_12/2015_P</v>
          </cell>
          <cell r="C3516" t="str">
            <v>UN</v>
          </cell>
          <cell r="D3516">
            <v>19.28</v>
          </cell>
        </row>
        <row r="3517">
          <cell r="A3517">
            <v>92320</v>
          </cell>
          <cell r="B3517" t="str">
            <v>TUBO EM COBRE RÍGIDO, DN 15 CLASSE E, SEM ISOLAMENTO, INSTALADO EM RAM AL E SUB-RAMAL - FORNECIMENTO E INSTALAÇÃO. AF_12/2015</v>
          </cell>
          <cell r="C3517" t="str">
            <v>M</v>
          </cell>
          <cell r="D3517">
            <v>23.08</v>
          </cell>
        </row>
        <row r="3518">
          <cell r="A3518">
            <v>92321</v>
          </cell>
          <cell r="B3518" t="str">
            <v>TUBO EM COBRE RÍGIDO, DN 22 CLASSE E, SEM ISOLAMENTO, INSTALADO EM RAM AL E SUB-RAMAL - FORNECIMENTO E INSTALAÇÃO. AF_12/2015</v>
          </cell>
          <cell r="C3518" t="str">
            <v>M</v>
          </cell>
          <cell r="D3518">
            <v>37.630000000000003</v>
          </cell>
        </row>
        <row r="3519">
          <cell r="A3519">
            <v>92322</v>
          </cell>
          <cell r="B3519" t="str">
            <v>TUBO EM COBRE RÍGIDO, DN 28 CLASSE E, SEM ISOLAMENTO, INSTALADO EM RAM AL E SUB-RAMAL - FORNECIMENTO E INSTALAÇÃO. AF_12/2015</v>
          </cell>
          <cell r="C3519" t="str">
            <v>M</v>
          </cell>
          <cell r="D3519">
            <v>48.1</v>
          </cell>
        </row>
        <row r="3520">
          <cell r="A3520">
            <v>92326</v>
          </cell>
          <cell r="B3520" t="str">
            <v>COTOVELO DE COBRE, 90 GRAUS, SEM ANEL DE SOLDA, DN 15 MM, INSTALADO EM RAMAL E SUB-RAMAL - FORNECIMENTO E INSTALAÇÃO. AF_12/2015_P</v>
          </cell>
          <cell r="C3520" t="str">
            <v>UN</v>
          </cell>
          <cell r="D3520">
            <v>7.33</v>
          </cell>
        </row>
        <row r="3521">
          <cell r="A3521">
            <v>92327</v>
          </cell>
          <cell r="B3521" t="str">
            <v>COTOVELO DE COBRE, 90 GRAUS, SEM ANEL DE SOLDA, DN 22 MM, INSTALADO EM RAMAL E SUB-RAMAL - FORNECIMENTO E INSTALAÇÃO. AF_12/2015_P</v>
          </cell>
          <cell r="C3521" t="str">
            <v>UN</v>
          </cell>
          <cell r="D3521">
            <v>12.76</v>
          </cell>
        </row>
        <row r="3522">
          <cell r="A3522">
            <v>92328</v>
          </cell>
          <cell r="B3522" t="str">
            <v>COTOVELO DE COBRE, 90 GRAUS, SEM ANEL DE SOLDA, DN 28 MM, INSTALADO EM RAMAL E SUB-RAMAL - FORNECIMENTO E INSTALAÇÃO. AF_12/2015_P</v>
          </cell>
          <cell r="C3522" t="str">
            <v>UN</v>
          </cell>
          <cell r="D3522">
            <v>18.559999999999999</v>
          </cell>
        </row>
        <row r="3523">
          <cell r="A3523">
            <v>92329</v>
          </cell>
          <cell r="B3523" t="str">
            <v>LUVA DE COBRE, SEM ANEL DE SOLDA, DN 15 MM, INSTALADO EM RAMAL E SUB-R AMAL - FORNECIMENTO E INSTALAÇÃO. AF_12/2015_P</v>
          </cell>
          <cell r="C3523" t="str">
            <v>UN</v>
          </cell>
          <cell r="D3523">
            <v>4.7300000000000004</v>
          </cell>
        </row>
        <row r="3524">
          <cell r="A3524">
            <v>92330</v>
          </cell>
          <cell r="B3524" t="str">
            <v>LUVA DE COBRE, SEM ANEL DE SOLDA, DN 22 MM, INSTALADO EM RAMAL E SUB-R AMAL - FORNECIMENTO E INSTALAÇÃO. AF_12/2015_P</v>
          </cell>
          <cell r="C3524" t="str">
            <v>UN</v>
          </cell>
          <cell r="D3524">
            <v>7.67</v>
          </cell>
        </row>
        <row r="3525">
          <cell r="A3525">
            <v>92331</v>
          </cell>
          <cell r="B3525" t="str">
            <v>LUVA DE COBRE, SEM ANEL DE SOLDA, DN 28 MM, INSTALADO EM RAMAL E SUB-R AMAL - FORNECIMENTO E INSTALAÇÃO. AF_12/2015_P</v>
          </cell>
          <cell r="C3525" t="str">
            <v>UN</v>
          </cell>
          <cell r="D3525">
            <v>11.59</v>
          </cell>
        </row>
        <row r="3526">
          <cell r="A3526">
            <v>92332</v>
          </cell>
          <cell r="B3526" t="str">
            <v>TE DE COBRE, SEM ANEL DE SOLDA, DN 15 MM, INSTALADO EM RAMAL E SUB-RAM AL - FORNECIMENTO E INSTALAÇÃO. AF_12/2015_P</v>
          </cell>
          <cell r="C3526" t="str">
            <v>UN</v>
          </cell>
          <cell r="D3526">
            <v>9.86</v>
          </cell>
        </row>
        <row r="3527">
          <cell r="A3527">
            <v>92333</v>
          </cell>
          <cell r="B3527" t="str">
            <v>TE DE COBRE, SEM ANEL DE SOLDA, DN 22 MM, INSTALADO EM RAMAL E SUB-RAM AL - FORNECIMENTO E INSTALAÇÃO. AF_12/2015_P</v>
          </cell>
          <cell r="C3527" t="str">
            <v>UN</v>
          </cell>
          <cell r="D3527">
            <v>16.8</v>
          </cell>
        </row>
        <row r="3528">
          <cell r="A3528">
            <v>92334</v>
          </cell>
          <cell r="B3528" t="str">
            <v>TE DE COBRE, SEM ANEL DE SOLDA, DN 28 MM, INSTALADO EM RAMAL E SUB-RAM AL - FORNECIMENTO E INSTALAÇÃO. AF_12/2015_P</v>
          </cell>
          <cell r="C3528" t="str">
            <v>UN</v>
          </cell>
          <cell r="D3528">
            <v>23.95</v>
          </cell>
        </row>
        <row r="3529">
          <cell r="A3529">
            <v>92335</v>
          </cell>
          <cell r="B3529" t="str">
            <v>TUBO DE AÇO GALVANIZADO COM COSTURA, CLASSE MÉDIA, CONEXÃO RANHURADA, DN 50 (2"), INSTALADO EM PRUMADAS - FORNECIMENTO E INSTALAÇÃO. AF_12/2 015</v>
          </cell>
          <cell r="C3529" t="str">
            <v>M</v>
          </cell>
          <cell r="D3529">
            <v>43.01</v>
          </cell>
        </row>
        <row r="3530">
          <cell r="A3530">
            <v>92336</v>
          </cell>
          <cell r="B3530" t="str">
            <v>TUBO DE AÇO GALVANIZADO COM COSTURA, CLASSE MÉDIA, CONEXÃO RANHURADA, DN 65 (2 1/2"), INSTALADO EM PRUMADAS - FORNECIMENTO E INSTALAÇÃO. AF_ 12/2015</v>
          </cell>
          <cell r="C3530" t="str">
            <v>M</v>
          </cell>
          <cell r="D3530">
            <v>55.6</v>
          </cell>
        </row>
        <row r="3531">
          <cell r="A3531">
            <v>92337</v>
          </cell>
          <cell r="B3531" t="str">
            <v>TUBO DE AÇO GALVANIZADO COM COSTURA, CLASSE MÉDIA, CONEXÃO RANHURADA, DN 80 (3"), INSTALADO EM PRUMADAS - FORNECIMENTO E INSTALAÇÃO. AF_12/2 015</v>
          </cell>
          <cell r="C3531" t="str">
            <v>M</v>
          </cell>
          <cell r="D3531">
            <v>63</v>
          </cell>
        </row>
        <row r="3532">
          <cell r="A3532">
            <v>92338</v>
          </cell>
          <cell r="B3532" t="str">
            <v>TUBO DE AÇO PRETO SEM COSTURA, CONEXÃO SOLDADA, DN 50 (2"), INSTALADO EM PRUMADAS - FORNECIMENTO E INSTALAÇÃO. AF_12/2015</v>
          </cell>
          <cell r="C3532" t="str">
            <v>M</v>
          </cell>
          <cell r="D3532">
            <v>62.51</v>
          </cell>
        </row>
        <row r="3533">
          <cell r="A3533">
            <v>92339</v>
          </cell>
          <cell r="B3533" t="str">
            <v>TUBO DE AÇO PRETO SEM COSTURA, CONEXÃO SOLDADA, DN 65 (2 1/2"), INSTAL ADO EM PRUMADAS - FORNECIMENTO E INSTALAÇÃO. AF_12/2015</v>
          </cell>
          <cell r="C3533" t="str">
            <v>M</v>
          </cell>
          <cell r="D3533">
            <v>92.65</v>
          </cell>
        </row>
        <row r="3534">
          <cell r="A3534">
            <v>92340</v>
          </cell>
          <cell r="B3534" t="str">
            <v>TUBO DE AÇO PRETO SEM COSTURA, CONEXÃO SOLDADA, DN 80 (3"), INSTALADO EM PRUMADAS - FORNECIMENTO E INSTALAÇÃO. AF_12/2015</v>
          </cell>
          <cell r="C3534" t="str">
            <v>M</v>
          </cell>
          <cell r="D3534">
            <v>89.79</v>
          </cell>
        </row>
        <row r="3535">
          <cell r="A3535">
            <v>92341</v>
          </cell>
          <cell r="B3535" t="str">
            <v>TUBO DE AÇO GALVANIZADO COM COSTURA, CLASSE MÉDIA, DN 50 (2"), CONEXÃO ROSQUEADA, INSTALADO EM PRUMADAS - FORNECIMENTO E INSTALAÇÃO. AF_12/2 015</v>
          </cell>
          <cell r="C3535" t="str">
            <v>M</v>
          </cell>
          <cell r="D3535">
            <v>49.19</v>
          </cell>
        </row>
        <row r="3536">
          <cell r="A3536">
            <v>92342</v>
          </cell>
          <cell r="B3536" t="str">
            <v>TUBO DE AÇO GALVANIZADO COM COSTURA, CLASSE MÉDIA, DN 65 (2 1/2"), CON EXÃO ROSQUEADA, INSTALADO EM PRUMADAS - FORNECIMENTO E INSTALAÇÃO. AF_ 12/2015</v>
          </cell>
          <cell r="C3536" t="str">
            <v>M</v>
          </cell>
          <cell r="D3536">
            <v>61.82</v>
          </cell>
        </row>
        <row r="3537">
          <cell r="A3537">
            <v>92343</v>
          </cell>
          <cell r="B3537" t="str">
            <v>TUBO DE AÇO GALVANIZADO COM COSTURA, CLASSE MÉDIA, DN 80 (3"), CONEXÃO ROSQUEADA, INSTALADO EM PRUMADAS - FORNECIMENTO E INSTALAÇÃO. AF_12/2 015</v>
          </cell>
          <cell r="C3537" t="str">
            <v>M</v>
          </cell>
          <cell r="D3537">
            <v>69.27</v>
          </cell>
        </row>
        <row r="3538">
          <cell r="A3538">
            <v>92344</v>
          </cell>
          <cell r="B3538" t="str">
            <v>NIPLE, EM FERRO GALVANIZADO, DN 50 (2"), CONEXÃO ROSQUEADA, INSTALADO EM PRUMADAS - FORNECIMENTO E INSTALAÇÃO. AF_12/2015</v>
          </cell>
          <cell r="C3538" t="str">
            <v>UN</v>
          </cell>
          <cell r="D3538">
            <v>47.72</v>
          </cell>
        </row>
        <row r="3539">
          <cell r="A3539">
            <v>92345</v>
          </cell>
          <cell r="B3539" t="str">
            <v>LUVA, EM FERRO GALVANIZADO, DN 50 (2"), CONEXÃO ROSQUEADA, INSTALADO E M PRUMADAS - FORNECIMENTO E INSTALAÇÃO. AF_12/2015</v>
          </cell>
          <cell r="C3539" t="str">
            <v>UN</v>
          </cell>
          <cell r="D3539">
            <v>46.23</v>
          </cell>
        </row>
        <row r="3540">
          <cell r="A3540">
            <v>92346</v>
          </cell>
          <cell r="B3540" t="str">
            <v>NIPLE, EM FERRO GALVANIZADO, DN 65 (2 1/2"), CONEXÃO ROSQUEADA, INSTAL ADO EM PRUMADAS - FORNECIMENTO E INSTALAÇÃO. AF_12/2015</v>
          </cell>
          <cell r="C3540" t="str">
            <v>UN</v>
          </cell>
          <cell r="D3540">
            <v>61.72</v>
          </cell>
        </row>
        <row r="3541">
          <cell r="A3541">
            <v>92347</v>
          </cell>
          <cell r="B3541" t="str">
            <v>LUVA, EM FERRO GALVANIZADO, DN 65 (2 1/2"), CONEXÃO ROSQUEADA, INSTALA DO EM PRUMADAS - FORNECIMENTO E INSTALAÇÃO. AF_12/2015</v>
          </cell>
          <cell r="C3541" t="str">
            <v>UN</v>
          </cell>
          <cell r="D3541">
            <v>72.78</v>
          </cell>
        </row>
        <row r="3542">
          <cell r="A3542">
            <v>92348</v>
          </cell>
          <cell r="B3542" t="str">
            <v>NIPLE, EM FERRO GALVANIZADO, DN 80 (3"), CONEXÃO ROSQUEADA, INSTALADO EM PRUMADAS - FORNECIMENTO E INSTALAÇÃO. AF_12/2015</v>
          </cell>
          <cell r="C3542" t="str">
            <v>UN</v>
          </cell>
          <cell r="D3542">
            <v>80.61</v>
          </cell>
        </row>
        <row r="3543">
          <cell r="A3543">
            <v>92349</v>
          </cell>
          <cell r="B3543" t="str">
            <v>LUVA, EM FERRO GALVANIZADO, DN 80 (3"), CONEXÃO ROSQUEADA, INSTALADO E M PRUMADAS - FORNECIMENTO E INSTALAÇÃO. AF_12/2015</v>
          </cell>
          <cell r="C3543" t="str">
            <v>UN</v>
          </cell>
          <cell r="D3543">
            <v>99.16</v>
          </cell>
        </row>
        <row r="3544">
          <cell r="A3544">
            <v>92350</v>
          </cell>
          <cell r="B3544" t="str">
            <v>JOELHO 45 GRAUS, EM FERRO GALVANIZADO, DN 50 (2"), CONEXÃO ROSQUEADA, INSTALADO EM PRUMADAS - FORNECIMENTO E INSTALAÇÃO. AF_12/2015</v>
          </cell>
          <cell r="C3544" t="str">
            <v>UN</v>
          </cell>
          <cell r="D3544">
            <v>63.91</v>
          </cell>
        </row>
        <row r="3545">
          <cell r="A3545">
            <v>92351</v>
          </cell>
          <cell r="B3545" t="str">
            <v>JOELHO 90 GRAUS, EM FERRO GALVANIZADO, DN 50 (2"), CONEXÃO ROSQUEADA, INSTALADO EM PRUMADAS - FORNECIMENTO E INSTALAÇÃO. AF_12/2015</v>
          </cell>
          <cell r="C3545" t="str">
            <v>UN</v>
          </cell>
          <cell r="D3545">
            <v>67.010000000000005</v>
          </cell>
        </row>
        <row r="3546">
          <cell r="A3546">
            <v>92352</v>
          </cell>
          <cell r="B3546" t="str">
            <v>JOELHO 45 GRAUS, EM FERRO GALVANIZADO, DN 65 (2 1/2"), CONEXÃO ROSQUEA DA, INSTALADO EM PRUMADAS - FORNECIMENTO E INSTALAÇÃO. AF_12/2015</v>
          </cell>
          <cell r="C3546" t="str">
            <v>UN</v>
          </cell>
          <cell r="D3546">
            <v>97.64</v>
          </cell>
        </row>
        <row r="3547">
          <cell r="A3547">
            <v>92353</v>
          </cell>
          <cell r="B3547" t="str">
            <v>JOELHO 90 GRAUS, EM FERRO GALVANIZADO, DN 65 (2 1/2"), CONEXÃO ROSQUEA DA, INSTALADO EM PRUMADAS - FORNECIMENTO E INSTALAÇÃO. AF_12/2015</v>
          </cell>
          <cell r="C3547" t="str">
            <v>UN</v>
          </cell>
          <cell r="D3547">
            <v>105.25</v>
          </cell>
        </row>
        <row r="3548">
          <cell r="A3548">
            <v>92354</v>
          </cell>
          <cell r="B3548" t="str">
            <v>JOELHO 45 GRAUS, EM FERRO GALVANIZADO, DN 80 (3"), CONEXÃO ROSQUEADA, INSTALADO EM PRUMADAS - FORNECIMENTO E INSTALAÇÃO. AF_12/2015</v>
          </cell>
          <cell r="C3548" t="str">
            <v>UN</v>
          </cell>
          <cell r="D3548">
            <v>120.05</v>
          </cell>
        </row>
        <row r="3549">
          <cell r="A3549">
            <v>92355</v>
          </cell>
          <cell r="B3549" t="str">
            <v>JOELHO 90 GRAUS, EM FERRO GALVANIZADO, DN 80 (3"), CONEXÃO ROSQUEADA, INSTALADO EM PRUMADAS - FORNECIMENTO E INSTALAÇÃO. AF_12/2015</v>
          </cell>
          <cell r="C3549" t="str">
            <v>UN</v>
          </cell>
          <cell r="D3549">
            <v>134.26</v>
          </cell>
        </row>
        <row r="3550">
          <cell r="A3550">
            <v>92356</v>
          </cell>
          <cell r="B3550" t="str">
            <v>TÊ, EM FERRO GALVANIZADO, DN 50 (2"), CONEXÃO ROSQUEADA, INSTALADO EM PRUMADAS - FORNECIMENTO E INSTALAÇÃO. AF_12/2015</v>
          </cell>
          <cell r="C3550" t="str">
            <v>UN</v>
          </cell>
          <cell r="D3550">
            <v>89.01</v>
          </cell>
        </row>
        <row r="3551">
          <cell r="A3551">
            <v>92357</v>
          </cell>
          <cell r="B3551" t="str">
            <v>TÊ, EM FERRO GALVANIZADO, DN 65 (2 1/2"), CONEXÃO ROSQUEADA, INSTALADO EM PRUMADAS - FORNECIMENTO E INSTALAÇÃO. AF_12/2015</v>
          </cell>
          <cell r="C3551" t="str">
            <v>UN</v>
          </cell>
          <cell r="D3551">
            <v>131.21</v>
          </cell>
        </row>
        <row r="3552">
          <cell r="A3552">
            <v>92358</v>
          </cell>
          <cell r="B3552" t="str">
            <v>TÊ, EM FERRO GALVANIZADO, DN 80 (3"), CONEXÃO ROSQUEADA, INSTALADO EM PRUMADAS - FORNECIMENTO E INSTALAÇÃO. AF_12/2015</v>
          </cell>
          <cell r="C3552" t="str">
            <v>UN</v>
          </cell>
          <cell r="D3552">
            <v>161.33000000000001</v>
          </cell>
        </row>
        <row r="3553">
          <cell r="A3553">
            <v>92361</v>
          </cell>
          <cell r="B3553" t="str">
            <v>TUBO DE AÇO PRETO SEM COSTURA, CONEXÃO SOLDADA, DN 50 (2"), INSTALADO EM REDE DE ALIMENTAÇÃO PARA HIDRANTE - FORNECIMENTO E INSTALAÇÃO. AF_1 2/2015</v>
          </cell>
          <cell r="C3553" t="str">
            <v>M</v>
          </cell>
          <cell r="D3553">
            <v>50.1</v>
          </cell>
        </row>
        <row r="3554">
          <cell r="A3554">
            <v>92362</v>
          </cell>
          <cell r="B3554" t="str">
            <v>TUBO DE AÇO PRETO SEM COSTURA, CONEXÃO SOLDADA, DN 65 (2 1/2"), INSTAL ADO EM REDE DE ALIMENTAÇÃO PARA HIDRANTE - FORNECIMENTO E INSTALAÇÃO. AF_12/2015</v>
          </cell>
          <cell r="C3554" t="str">
            <v>M</v>
          </cell>
          <cell r="D3554">
            <v>79.75</v>
          </cell>
        </row>
        <row r="3555">
          <cell r="A3555">
            <v>92363</v>
          </cell>
          <cell r="B3555" t="str">
            <v>TUBO DE AÇO PRETO SEM COSTURA, CONEXÃO SOLDADA, DN 80 (3"), INSTALADO EM REDE DE ALIMENTAÇÃO PARA HIDRANTE - FORNECIMENTO E INSTALAÇÃO. AF_1 2/2015</v>
          </cell>
          <cell r="C3555" t="str">
            <v>M</v>
          </cell>
          <cell r="D3555">
            <v>76.45</v>
          </cell>
        </row>
        <row r="3556">
          <cell r="A3556">
            <v>92364</v>
          </cell>
          <cell r="B3556" t="str">
            <v>TUBO DE AÇO GALVANIZADO COM COSTURA, CLASSE MÉDIA, DN 32 (1 1/4"), CON EXÃO ROSQUEADA, INSTALADO EM REDE DE ALIMENTAÇÃO PARA HIDRANTE - FORNE CIMENTO E INSTALAÇÃO. AF_12/2015</v>
          </cell>
          <cell r="C3556" t="str">
            <v>M</v>
          </cell>
          <cell r="D3556">
            <v>28.06</v>
          </cell>
        </row>
        <row r="3557">
          <cell r="A3557">
            <v>92365</v>
          </cell>
          <cell r="B3557" t="str">
            <v>TUBO DE AÇO GALVANIZADO COM COSTURA, CLASSE MÉDIA, DN 40 (1 1/2"), CON EXÃO ROSQUEADA, INSTALADO EM REDE DE ALIMENTAÇÃO PARA HIDRANTE - FORNE CIMENTO E INSTALAÇÃO. AF_12/2015</v>
          </cell>
          <cell r="C3557" t="str">
            <v>M</v>
          </cell>
          <cell r="D3557">
            <v>30.91</v>
          </cell>
        </row>
        <row r="3558">
          <cell r="A3558">
            <v>92366</v>
          </cell>
          <cell r="B3558" t="str">
            <v>TUBO DE AÇO GALVANIZADO COM COSTURA, CLASSE MÉDIA, DN 50 (2"), CONEXÃO ROSQUEADA, INSTALADO EM REDE DE ALIMENTAÇÃO PARA HIDRANTE - FORNECIME NTO E INSTALAÇÃO. AF_12/2015</v>
          </cell>
          <cell r="C3558" t="str">
            <v>M</v>
          </cell>
          <cell r="D3558">
            <v>41.55</v>
          </cell>
        </row>
        <row r="3559">
          <cell r="A3559">
            <v>92367</v>
          </cell>
          <cell r="B3559" t="str">
            <v>TUBO DE AÇO GALVANIZADO COM COSTURA, CLASSE MÉDIA, DN 65 (2 1/2"), CON EXÃO ROSQUEADA, INSTALADO EM REDE DE ALIMENTAÇÃO PARA HIDRANTE - FORNE CIMENTO E INSTALAÇÃO. AF_12/2015</v>
          </cell>
          <cell r="C3559" t="str">
            <v>M</v>
          </cell>
          <cell r="D3559">
            <v>53.83</v>
          </cell>
        </row>
        <row r="3560">
          <cell r="A3560">
            <v>92368</v>
          </cell>
          <cell r="B3560" t="str">
            <v>TUBO DE AÇO GALVANIZADO COM COSTURA, CLASSE MÉDIA, DN 80 (3"), CONEXÃO ROSQUEADA, INSTALADO EM REDE DE ALIMENTAÇÃO PARA HIDRANTE - FORNECIME NTO E INSTALAÇÃO. AF_12/2015</v>
          </cell>
          <cell r="C3560" t="str">
            <v>M</v>
          </cell>
          <cell r="D3560">
            <v>60.96</v>
          </cell>
        </row>
        <row r="3561">
          <cell r="A3561">
            <v>92369</v>
          </cell>
          <cell r="B3561" t="str">
            <v>NIPLE, EM FERRO GALVANIZADO, DN 25 (1"), CONEXÃO ROSQUEADA, INSTALADO EM REDE DE ALIMENTAÇÃO PARA HIDRANTE - FORNECIMENTO E INSTALAÇÃO. AF_1 2/2015</v>
          </cell>
          <cell r="C3561" t="str">
            <v>UN</v>
          </cell>
          <cell r="D3561">
            <v>22.76</v>
          </cell>
        </row>
        <row r="3562">
          <cell r="A3562">
            <v>92370</v>
          </cell>
          <cell r="B3562" t="str">
            <v>LUVA, EM FERRO GALVANIZADO, DN 25 (1"), CONEXÃO ROSQUEADA, INSTALADO E M REDE DE ALIMENTAÇÃO PARA HIDRANTE - FORNECIMENTO E INSTALAÇÃO. AF_12 /2015</v>
          </cell>
          <cell r="C3562" t="str">
            <v>UN</v>
          </cell>
          <cell r="D3562">
            <v>23.89</v>
          </cell>
        </row>
        <row r="3563">
          <cell r="A3563">
            <v>92371</v>
          </cell>
          <cell r="B3563" t="str">
            <v>NIPLE, EM FERRO GALVANIZADO, DN 32 (1 1/4"), CONEXÃO ROSQUEADA, INSTAL ADO EM REDE DE ALIMENTAÇÃO PARA HIDRANTE - FORNECIMENTO E INSTALAÇÃO. AF_12/2015</v>
          </cell>
          <cell r="C3563" t="str">
            <v>UN</v>
          </cell>
          <cell r="D3563">
            <v>27.34</v>
          </cell>
        </row>
        <row r="3564">
          <cell r="A3564">
            <v>92372</v>
          </cell>
          <cell r="B3564" t="str">
            <v>LUVA, EM FERRO GALVANIZADO, DN 32 (1 1/4"), CONEXÃO ROSQUEADA, INSTALA DO EM REDE DE ALIMENTAÇÃO PARA HIDRANTE - FORNECIMENTO E INSTALAÇÃO. A F_12/2015</v>
          </cell>
          <cell r="C3564" t="str">
            <v>UN</v>
          </cell>
          <cell r="D3564">
            <v>29.13</v>
          </cell>
        </row>
        <row r="3565">
          <cell r="A3565">
            <v>92373</v>
          </cell>
          <cell r="B3565" t="str">
            <v>NIPLE, EM FERRO GALVANIZADO, DN 40 (1 1/2"), CONEXÃO ROSQUEADA, INSTAL ADO EM REDE DE ALIMENTAÇÃO PARA HIDRANTE - FORNECIMENTO E INSTALAÇÃO. AF_12/2015</v>
          </cell>
          <cell r="C3565" t="str">
            <v>UN</v>
          </cell>
          <cell r="D3565">
            <v>30.35</v>
          </cell>
        </row>
        <row r="3566">
          <cell r="A3566">
            <v>92374</v>
          </cell>
          <cell r="B3566" t="str">
            <v>LUVA, EM FERRO GALVANIZADO, DN 40 (1 1/2"), CONEXÃO ROSQUEADA, INSTALA DO EM REDE DE ALIMENTAÇÃO PARA HIDRANTE - FORNECIMENTO E INSTALAÇÃO. A F_12/2015</v>
          </cell>
          <cell r="C3566" t="str">
            <v>UN</v>
          </cell>
          <cell r="D3566">
            <v>35.229999999999997</v>
          </cell>
        </row>
        <row r="3567">
          <cell r="A3567">
            <v>92375</v>
          </cell>
          <cell r="B3567" t="str">
            <v>NIPLE, EM FERRO GALVANIZADO, DN 50 (2"), CONEXÃO ROSQUEADA, INSTALADO EM REDE DE ALIMENTAÇÃO PARA HIDRANTE - FORNECIMENTO E INSTALAÇÃO. AF_1 2/2015</v>
          </cell>
          <cell r="C3567" t="str">
            <v>UN</v>
          </cell>
          <cell r="D3567">
            <v>47.69</v>
          </cell>
        </row>
        <row r="3568">
          <cell r="A3568">
            <v>92376</v>
          </cell>
          <cell r="B3568" t="str">
            <v>LUVA, EM FERRO GALVANIZADO, DN 50 (2"), CONEXÃO ROSQUEADA, INSTALADO E M REDE DE ALIMENTAÇÃO PARA HIDRANTE - FORNECIMENTO E INSTALAÇÃO. AF_12 /2015</v>
          </cell>
          <cell r="C3568" t="str">
            <v>UN</v>
          </cell>
          <cell r="D3568">
            <v>46.21</v>
          </cell>
        </row>
        <row r="3569">
          <cell r="A3569">
            <v>92377</v>
          </cell>
          <cell r="B3569" t="str">
            <v>NIPLE, EM FERRO GALVANIZADO, DN 65 (2 1/2"), CONEXÃO ROSQUEADA, INSTAL ADO EM REDE DE ALIMENTAÇÃO PARA HIDRANTE - FORNECIMENTO E INSTALAÇÃO. AF_12/2015</v>
          </cell>
          <cell r="C3569" t="str">
            <v>UN</v>
          </cell>
          <cell r="D3569">
            <v>62.7</v>
          </cell>
        </row>
        <row r="3570">
          <cell r="A3570">
            <v>92378</v>
          </cell>
          <cell r="B3570" t="str">
            <v>LUVA, EM FERRO GALVANIZADO, DN 65 (2 1/2"), CONEXÃO ROSQUEADA, INSTALA DO EM REDE DE ALIMENTAÇÃO PARA HIDRANTE - FORNECIMENTO E INSTALAÇÃO. A F_12/2015</v>
          </cell>
          <cell r="C3570" t="str">
            <v>UN</v>
          </cell>
          <cell r="D3570">
            <v>73.77</v>
          </cell>
        </row>
        <row r="3571">
          <cell r="A3571">
            <v>92379</v>
          </cell>
          <cell r="B3571" t="str">
            <v>NIPLE, EM FERRO GALVANIZADO, DN 80 (3"), CONEXÃO ROSQUEADA, INSTALADO EM REDE DE ALIMENTAÇÃO PARA HIDRANTE - FORNECIMENTO E INSTALAÇÃO. AF_1 2/2015</v>
          </cell>
          <cell r="C3571" t="str">
            <v>UN</v>
          </cell>
          <cell r="D3571">
            <v>82.64</v>
          </cell>
        </row>
        <row r="3572">
          <cell r="A3572">
            <v>92380</v>
          </cell>
          <cell r="B3572" t="str">
            <v>LUVA, EM FERRO GALVANIZADO, DN 80 (3"), CONEXÃO ROSQUEADA, INSTALADO E M REDE DE ALIMENTAÇÃO PARA HIDRANTE - FORNECIMENTO E INSTALAÇÃO. AF_12 /2015</v>
          </cell>
          <cell r="C3572" t="str">
            <v>UN</v>
          </cell>
          <cell r="D3572">
            <v>101.2</v>
          </cell>
        </row>
        <row r="3573">
          <cell r="A3573">
            <v>92381</v>
          </cell>
          <cell r="B3573" t="str">
            <v>JOELHO 45 GRAUS, EM FERRO GALVANIZADO, DN 25 (1"), CONEXÃO ROSQUEADA, INSTALADO EM REDE DE ALIMENTAÇÃO PARA HIDRANTE - FORNECIMENTO E INSTAL AÇÃO. AF_12/2015</v>
          </cell>
          <cell r="C3573" t="str">
            <v>UN</v>
          </cell>
          <cell r="D3573">
            <v>35.94</v>
          </cell>
        </row>
        <row r="3574">
          <cell r="A3574">
            <v>92382</v>
          </cell>
          <cell r="B3574" t="str">
            <v>JOELHO 90 GRAUS, EM FERRO GALVANIZADO, DN 25 (1"), CONEXÃO ROSQUEADA, INSTALADO EM REDE DE ALIMENTAÇÃO PARA HIDRANTE - FORNECIMENTO E INSTAL AÇÃO. AF_12/2015</v>
          </cell>
          <cell r="C3574" t="str">
            <v>UN</v>
          </cell>
          <cell r="D3574">
            <v>33.03</v>
          </cell>
        </row>
        <row r="3575">
          <cell r="A3575">
            <v>92383</v>
          </cell>
          <cell r="B3575" t="str">
            <v>JOELHO 45 GRAUS, EM FERRO GALVANIZADO, DN 32 (1 1/4"), CONEXÃO ROSQUEA DA, INSTALADO EM REDE DE ALIMENTAÇÃO PARA HIDRANTE - FORNECIMENTO E IN STALAÇÃO. AF_12/2015</v>
          </cell>
          <cell r="C3575" t="str">
            <v>UN</v>
          </cell>
          <cell r="D3575">
            <v>46.84</v>
          </cell>
        </row>
        <row r="3576">
          <cell r="A3576">
            <v>92384</v>
          </cell>
          <cell r="B3576" t="str">
            <v>JOELHO 90 GRAUS, EM FERRO GALVANIZADO, DN 32 (1 1/4"), CONEXÃO ROSQUEA DA, INSTALADO EM REDE DE ALIMENTAÇÃO PARA HIDRANTE - FORNECIMENTO E IN STALAÇÃO. AF_12/2015</v>
          </cell>
          <cell r="C3576" t="str">
            <v>UN</v>
          </cell>
          <cell r="D3576">
            <v>41.07</v>
          </cell>
        </row>
        <row r="3577">
          <cell r="A3577">
            <v>92385</v>
          </cell>
          <cell r="B3577" t="str">
            <v>JOELHO 45 GRAUS, EM FERRO GALVANIZADO, DN 40 (1 1/2"), CONEXÃO ROSQUEA DA, INSTALADO EM REDE DE ALIMENTAÇÃO PARA HIDRANTE - FORNECIMENTO E IN STALAÇÃO. AF_12/2015</v>
          </cell>
          <cell r="C3577" t="str">
            <v>UN</v>
          </cell>
          <cell r="D3577">
            <v>53.81</v>
          </cell>
        </row>
        <row r="3578">
          <cell r="A3578">
            <v>92386</v>
          </cell>
          <cell r="B3578" t="str">
            <v>JOELHO 90 GRAUS, EM FERRO GALVANIZADO, DN 40 (1 1/2"), CONEXÃO ROSQUEA DA, INSTALADO EM REDE DE ALIMENTAÇÃO PARA HIDRANTE - FORNECIMENTO E IN STALAÇÃO. AF_12/2015</v>
          </cell>
          <cell r="C3578" t="str">
            <v>UN</v>
          </cell>
          <cell r="D3578">
            <v>50.78</v>
          </cell>
        </row>
        <row r="3579">
          <cell r="A3579">
            <v>92387</v>
          </cell>
          <cell r="B3579" t="str">
            <v>JOELHO 45 GRAUS, EM FERRO GALVANIZADO, DN 50 (2"), CONEXÃO ROSQUEADA, INSTALADO EM REDE DE ALIMENTAÇÃO PARA HIDRANTE - FORNECIMENTO E INSTAL AÇÃO. AF_12/2015</v>
          </cell>
          <cell r="C3579" t="str">
            <v>UN</v>
          </cell>
          <cell r="D3579">
            <v>63.86</v>
          </cell>
        </row>
        <row r="3580">
          <cell r="A3580">
            <v>92388</v>
          </cell>
          <cell r="B3580" t="str">
            <v>JOELHO 90 GRAUS, EM FERRO GALVANIZADO, DN 50 (2"), CONEXÃO ROSQUEADA, INSTALADO EM REDE DE ALIMENTAÇÃO PARA HIDRANTE - FORNECIMENTO E INSTAL AÇÃO. AF_12/2015</v>
          </cell>
          <cell r="C3580" t="str">
            <v>UN</v>
          </cell>
          <cell r="D3580">
            <v>66.95</v>
          </cell>
        </row>
        <row r="3581">
          <cell r="A3581">
            <v>92389</v>
          </cell>
          <cell r="B3581" t="str">
            <v>JOELHO 45 GRAUS, EM FERRO GALVANIZADO, DN 65 (2 1/2"), CONEXÃO ROSQUEA DA, INSTALADO EM REDE DE ALIMENTAÇÃO PARA HIDRANTE - FORNECIMENTO E IN STALAÇÃO. AF_12/2015</v>
          </cell>
          <cell r="C3581" t="str">
            <v>UN</v>
          </cell>
          <cell r="D3581">
            <v>99.15</v>
          </cell>
        </row>
        <row r="3582">
          <cell r="A3582">
            <v>92390</v>
          </cell>
          <cell r="B3582" t="str">
            <v>JOELHO 90 GRAUS, EM FERRO GALVANIZADO, DN 65 (2 1/2"), CONEXÃO ROSQUEA DA, INSTALADO EM REDE DE ALIMENTAÇÃO PARA HIDRANTE - FORNECIMENTO E IN STALAÇÃO. AF_12/2015</v>
          </cell>
          <cell r="C3582" t="str">
            <v>UN</v>
          </cell>
          <cell r="D3582">
            <v>106.76</v>
          </cell>
        </row>
        <row r="3583">
          <cell r="A3583">
            <v>92391</v>
          </cell>
          <cell r="B3583" t="str">
            <v>EXECUÇÃO DE PAVIMENTO EM PISO INTERTRAVADO, COM BLOCO PISOGRAMA DE 35 X 25 CM, ESPESSURA 6 CM. AF_12/2015</v>
          </cell>
          <cell r="C3583" t="str">
            <v>M2</v>
          </cell>
          <cell r="D3583">
            <v>38.5</v>
          </cell>
        </row>
        <row r="3584">
          <cell r="A3584">
            <v>92392</v>
          </cell>
          <cell r="B3584" t="str">
            <v>EXECUÇÃO DE PAVIMENTO EM PISO INTERTRAVADO, COM BLOCO PISOGRAMA DE 35 X 25 CM, ESPESSURA 8 CM. AF_12/2015</v>
          </cell>
          <cell r="C3584" t="str">
            <v>M2</v>
          </cell>
          <cell r="D3584">
            <v>42.88</v>
          </cell>
        </row>
        <row r="3585">
          <cell r="A3585">
            <v>92393</v>
          </cell>
          <cell r="B3585" t="str">
            <v>EXECUÇÃO DE PAVIMENTO EM PISO INTERTRAVADO, COM BLOCO SEXTAVADO DE 25 X 25 CM, ESPESSURA 6 CM. AF_12/2015</v>
          </cell>
          <cell r="C3585" t="str">
            <v>M2</v>
          </cell>
          <cell r="D3585">
            <v>44.01</v>
          </cell>
        </row>
        <row r="3586">
          <cell r="A3586">
            <v>92394</v>
          </cell>
          <cell r="B3586" t="str">
            <v>EXECUÇÃO DE PAVIMENTO EM PISO INTERTRAVADO, COM BLOCO SEXTAVADO DE 25 X 25 CM, ESPESSURA 8 CM. AF_12/2015</v>
          </cell>
          <cell r="C3586" t="str">
            <v>M2</v>
          </cell>
          <cell r="D3586">
            <v>52.47</v>
          </cell>
        </row>
        <row r="3587">
          <cell r="A3587">
            <v>92395</v>
          </cell>
          <cell r="B3587" t="str">
            <v>EXECUÇÃO DE PAVIMENTO EM PISO INTERTRAVADO, COM BLOCO SEXTAVADO DE 25 X 25 CM, ESPESSURA 10 CM. AF_12/2015</v>
          </cell>
          <cell r="C3587" t="str">
            <v>M2</v>
          </cell>
          <cell r="D3587">
            <v>66.05</v>
          </cell>
        </row>
        <row r="3588">
          <cell r="A3588">
            <v>92396</v>
          </cell>
          <cell r="B3588" t="str">
            <v>EXECUÇÃO DE PASSEIO EM PISO INTERTRAVADO, COM BLOCO RETANGULAR COR NAT URAL DE 20 X 10 CM, ESPESSURA 6 CM. AF_12/2015</v>
          </cell>
          <cell r="C3588" t="str">
            <v>M2</v>
          </cell>
          <cell r="D3588">
            <v>51.76</v>
          </cell>
        </row>
        <row r="3589">
          <cell r="A3589">
            <v>92397</v>
          </cell>
          <cell r="B3589" t="str">
            <v>EXECUÇÃO DE PÁTIO/ESTACIONAMENTO EM PISO INTERTRAVADO, COM BLOCO RETAN GULAR COR NATURAL DE 20 X 10 CM, ESPESSURA 6 CM. AF_12/2015</v>
          </cell>
          <cell r="C3589" t="str">
            <v>M2</v>
          </cell>
          <cell r="D3589">
            <v>42.85</v>
          </cell>
        </row>
        <row r="3590">
          <cell r="A3590">
            <v>92398</v>
          </cell>
          <cell r="B3590" t="str">
            <v>EXECUÇÃO DE PÁTIO/ESTACIONAMENTO EM PISO INTERTRAVADO, COM BLOCO RETAN GULAR COR NATURAL DE 20 X 10 CM, ESPESSURA 8 CM. AF_12/2015</v>
          </cell>
          <cell r="C3590" t="str">
            <v>M2</v>
          </cell>
          <cell r="D3590">
            <v>52.09</v>
          </cell>
        </row>
        <row r="3591">
          <cell r="A3591">
            <v>92399</v>
          </cell>
          <cell r="B3591" t="str">
            <v>EXECUÇÃO DE VIA EM PISO INTERTRAVADO, COM BLOCO RETANGULAR COR NATURAL DE 20 X 10 CM, ESPESSURA 8 CM. AF_12/2015</v>
          </cell>
          <cell r="C3591" t="str">
            <v>M2</v>
          </cell>
          <cell r="D3591">
            <v>53.1</v>
          </cell>
        </row>
        <row r="3592">
          <cell r="A3592">
            <v>92400</v>
          </cell>
          <cell r="B3592" t="str">
            <v>EXECUÇÃO DE PÁTIO/ESTACIONAMENTO EM PISO INTERTRAVADO, COM BLOCO RETAN GULAR DE 20 X 10 CM, ESPESSURA 10 CM. AF_12/2015</v>
          </cell>
          <cell r="C3592" t="str">
            <v>M2</v>
          </cell>
          <cell r="D3592">
            <v>57.95</v>
          </cell>
        </row>
        <row r="3593">
          <cell r="A3593">
            <v>92401</v>
          </cell>
          <cell r="B3593" t="str">
            <v>EXECUÇÃO DE VIA EM PISO INTERTRAVADO, COM BLOCO RETANGULAR DE 20 X 10 CM, ESPESSURA 10 CM. AF_12/2015</v>
          </cell>
          <cell r="C3593" t="str">
            <v>M2</v>
          </cell>
          <cell r="D3593">
            <v>59</v>
          </cell>
        </row>
        <row r="3594">
          <cell r="A3594">
            <v>92402</v>
          </cell>
          <cell r="B3594" t="str">
            <v>EXECUÇÃO DE PASSEIO EM PISO INTERTRAVADO, COM BLOCO 16 FACES DE 22 X 1 1 CM, ESPESSURA 6 CM. AF_12/2015</v>
          </cell>
          <cell r="C3594" t="str">
            <v>M2</v>
          </cell>
          <cell r="D3594">
            <v>53</v>
          </cell>
        </row>
        <row r="3595">
          <cell r="A3595">
            <v>92403</v>
          </cell>
          <cell r="B3595" t="str">
            <v>EXECUÇÃO DE PÁTIO/ESTACIONAMENTO EM PISO INTERTRAVADO, COM BLOCO 16 FA CES DE 22 X 11 CM, ESPESSURA 6 CM. AF_12/2015</v>
          </cell>
          <cell r="C3595" t="str">
            <v>M2</v>
          </cell>
          <cell r="D3595">
            <v>43.99</v>
          </cell>
        </row>
        <row r="3596">
          <cell r="A3596">
            <v>92404</v>
          </cell>
          <cell r="B3596" t="str">
            <v>EXECUÇÃO DE PÁTIO/ESTACIONAMENTO EM PISO INTERTRAVADO, COM BLOCO 16 FA CES DE 22 X 11 CM, ESPESSURA 8 CM. AF_12/2015</v>
          </cell>
          <cell r="C3596" t="str">
            <v>M2</v>
          </cell>
          <cell r="D3596">
            <v>54.31</v>
          </cell>
        </row>
        <row r="3597">
          <cell r="A3597">
            <v>92405</v>
          </cell>
          <cell r="B3597" t="str">
            <v>EXECUÇÃO DE VIA EM PISO INTERTRAVADO, COM BLOCO 16 FACES DE 22 X 11 CM , ESPESSURA 8 CM. AF_12/2015</v>
          </cell>
          <cell r="C3597" t="str">
            <v>M2</v>
          </cell>
          <cell r="D3597">
            <v>55.31</v>
          </cell>
        </row>
        <row r="3598">
          <cell r="A3598">
            <v>92406</v>
          </cell>
          <cell r="B3598" t="str">
            <v>EXECUÇÃO DE PÁTIO/ESTACIONAMENTO EM PISO INTERTRAVADO, COM BLOCO 16 FA CES DE 22 X 11 CM, ESPESSURA 10 CM. AF_12/2015</v>
          </cell>
          <cell r="C3598" t="str">
            <v>M2</v>
          </cell>
          <cell r="D3598">
            <v>60.85</v>
          </cell>
        </row>
        <row r="3599">
          <cell r="A3599">
            <v>92407</v>
          </cell>
          <cell r="B3599" t="str">
            <v>EXECUÇÃO DE VIA EM PISO INTERTRAVADO, COM BLOCO 16 FACES DE 22 X 11 CM , ESPESSURA 10 CM. AF_12/2015</v>
          </cell>
          <cell r="C3599" t="str">
            <v>M2</v>
          </cell>
          <cell r="D3599">
            <v>61.89</v>
          </cell>
        </row>
        <row r="3600">
          <cell r="A3600">
            <v>92408</v>
          </cell>
          <cell r="B3600" t="str">
            <v>MONTAGEM E DESMONTAGEM DE FÔRMA DE PILARES RETANGULARES E ESTRUTURAS S IMILARES COM ÁREA MÉDIA DAS SEÇÕES MENOR OU IGUAL A 0,25 M², PÉ-DIREIT O SIMPLES, EM MADEIRA SERRADA, 1 UTILIZAÇÃO. AF_12/2015</v>
          </cell>
          <cell r="C3600" t="str">
            <v>M2</v>
          </cell>
          <cell r="D3600">
            <v>111.38</v>
          </cell>
        </row>
        <row r="3601">
          <cell r="A3601">
            <v>92409</v>
          </cell>
          <cell r="B3601" t="str">
            <v>MONTAGEM E DESMONTAGEM DE FÔRMA DE PILARES RETANGULARES E ESTRUTURAS S IMILARES COM ÁREA MÉDIA DAS SEÇÕES MAIOR QUE 0,25 M², PÉ-DIREITO SIMPL ES, EM MADEIRA SERRADA, 1 UTILIZAÇÃO. AF_12/2015</v>
          </cell>
          <cell r="C3601" t="str">
            <v>M2</v>
          </cell>
          <cell r="D3601">
            <v>104.22</v>
          </cell>
        </row>
        <row r="3602">
          <cell r="A3602">
            <v>92410</v>
          </cell>
          <cell r="B3602" t="str">
            <v>MONTAGEM E DESMONTAGEM DE FÔRMA DE PILARES RETANGULARES E ESTRUTURAS S IMILARES COM ÁREA MÉDIA DAS SEÇÕES MENOR OU IGUAL A 0,25 M², PÉ-DIREIT O SIMPLES, EM MADEIRA SERRADA, 2 UTILIZAÇÕES. AF_12/2015</v>
          </cell>
          <cell r="C3602" t="str">
            <v>M2</v>
          </cell>
          <cell r="D3602">
            <v>80.33</v>
          </cell>
        </row>
        <row r="3603">
          <cell r="A3603">
            <v>92411</v>
          </cell>
          <cell r="B3603" t="str">
            <v>MONTAGEM E DESMONTAGEM DE FÔRMA DE PILARES RETANGULARES E ESTRUTURAS S IMILARES COM ÁREA MÉDIA DAS SEÇÕES MAIOR QUE 0,25 M², PÉ-DIREITO SIMPL ES, EM MADEIRA SERRADA, 2 UTILIZAÇÕES. AF_12/2015</v>
          </cell>
          <cell r="C3603" t="str">
            <v>M2</v>
          </cell>
          <cell r="D3603">
            <v>74</v>
          </cell>
        </row>
        <row r="3604">
          <cell r="A3604">
            <v>92412</v>
          </cell>
          <cell r="B3604" t="str">
            <v>MONTAGEM E DESMONTAGEM DE FÔRMA DE PILARES RETANGULARES E ESTRUTURAS S IMILARES COM ÁREA MÉDIA DAS SEÇÕES MENOR OU IGUAL A 0,25 M², PÉ-DIREIT O SIMPLES, EM MADEIRA SERRADA, 4 UTILIZAÇÕES. AF_12/2015</v>
          </cell>
          <cell r="C3604" t="str">
            <v>M2</v>
          </cell>
          <cell r="D3604">
            <v>55.42</v>
          </cell>
        </row>
        <row r="3605">
          <cell r="A3605">
            <v>92413</v>
          </cell>
          <cell r="B3605" t="str">
            <v>MONTAGEM E DESMONTAGEM DE FÔRMA DE PILARES RETANGULARES E ESTRUTURAS S IMILARES COM ÁREA MÉDIA DAS SEÇÕES MAIOR QUE 0,25 M², PÉ-DIREITO SIMPL ES, EM MADEIRA SERRADA, 4 UTILIZAÇÕES. AF_12/2015</v>
          </cell>
          <cell r="C3605" t="str">
            <v>M2</v>
          </cell>
          <cell r="D3605">
            <v>50.54</v>
          </cell>
        </row>
        <row r="3606">
          <cell r="A3606">
            <v>92414</v>
          </cell>
          <cell r="B3606" t="str">
            <v>MONTAGEM E DESMONTAGEM DE FÔRMA DE PILARES RETANGULARES E ESTRUTURAS S IMILARES COM ÁREA MÉDIA DAS SEÇÕES MENOR OU IGUAL A 0,25 M², PÉ-DIREIT O SIMPLES, EM CHAPA DE MADEIRA COMPENSADA RESINADA, 2 UTILIZAÇÕES. AF_ 12/2015</v>
          </cell>
          <cell r="C3606" t="str">
            <v>M2</v>
          </cell>
          <cell r="D3606">
            <v>82.63</v>
          </cell>
        </row>
        <row r="3607">
          <cell r="A3607">
            <v>92415</v>
          </cell>
          <cell r="B3607" t="str">
            <v>MONTAGEM E DESMONTAGEM DE FÔRMA DE PILARES RETANGULARES E ESTRUTURAS S IMILARES COM ÁREA MÉDIA DAS SEÇÕES MAIOR QUE 0,25 M², PÉ-DIREITO SIMPL ES, EM CHAPA DE MADEIRA COMPENSADA RESINADA, 2 UTILIZAÇÕES. AF_12/2015</v>
          </cell>
          <cell r="C3607" t="str">
            <v>M2</v>
          </cell>
          <cell r="D3607">
            <v>76.3</v>
          </cell>
        </row>
        <row r="3608">
          <cell r="A3608">
            <v>92416</v>
          </cell>
          <cell r="B3608" t="str">
            <v>MONTAGEM E DESMONTAGEM DE FÔRMA DE PILARES RETANGULARES E ESTRUTURAS S IMILARES COM ÁREA MÉDIA DAS SEÇÕES MENOR OU IGUAL A 0,25 M², PÉ-DIREIT O DUPLO, EM CHAPA DE MADEIRA COMPENSADA RESINADA, 2 UTILIZAÇÕES. AF_12 /2015</v>
          </cell>
          <cell r="C3608" t="str">
            <v>M2</v>
          </cell>
          <cell r="D3608">
            <v>95.65</v>
          </cell>
        </row>
        <row r="3609">
          <cell r="A3609">
            <v>92417</v>
          </cell>
          <cell r="B3609" t="str">
            <v>MONTAGEM E DESMONTAGEM DE FÔRMA DE PILARES RETANGULARES E ESTRUTURAS S IMILARES COM ÁREA MÉDIA DAS SEÇÕES MAIOR QUE 0,25 M², PÉ-DIREITO DUPLO , EM CHAPA DE MADEIRA COMPENSADA RESINADA, 2 UTILIZAÇÕES. AF_12/2015</v>
          </cell>
          <cell r="C3609" t="str">
            <v>M2</v>
          </cell>
          <cell r="D3609">
            <v>89.34</v>
          </cell>
        </row>
        <row r="3610">
          <cell r="A3610">
            <v>92418</v>
          </cell>
          <cell r="B3610" t="str">
            <v>MONTAGEM E DESMONTAGEM DE FÔRMA DE PILARES RETANGULARES E ESTRUTURAS S IMILARES COM ÁREA MÉDIA DAS SEÇÕES MENOR OU IGUAL A 0,25 M², PÉ-DIREIT O SIMPLES, EM CHAPA DE MADEIRA COMPENSADA RESINADA, 4 UTILIZAÇÕES. AF_ 12/2015</v>
          </cell>
          <cell r="C3610" t="str">
            <v>M2</v>
          </cell>
          <cell r="D3610">
            <v>53.99</v>
          </cell>
        </row>
        <row r="3611">
          <cell r="A3611">
            <v>92419</v>
          </cell>
          <cell r="B3611" t="str">
            <v>MONTAGEM E DESMONTAGEM DE FÔRMA DE PILARES RETANGULARES E ESTRUTURAS S IMILARES COM ÁREA MÉDIA DAS SEÇÕES MAIOR QUE 0,25 M², PÉ-DIREITO SIMPL ES, EM CHAPA DE MADEIRA COMPENSADA RESINADA, 4 UTILIZAÇÕES. AF_12/2015</v>
          </cell>
          <cell r="C3611" t="str">
            <v>M2</v>
          </cell>
          <cell r="D3611">
            <v>49.14</v>
          </cell>
        </row>
        <row r="3612">
          <cell r="A3612">
            <v>92420</v>
          </cell>
          <cell r="B3612" t="str">
            <v>MONTAGEM E DESMONTAGEM DE FÔRMA DE PILARES RETANGULARES E ESTRUTURAS S IMILARES COM ÁREA MÉDIA DAS SEÇÕES MENOR OU IGUAL A 0,25 M², PÉ-DIREIT O DUPLO, EM CHAPA DE MADEIRA COMPENSADA RESINADA, 4 UTILIZAÇÕES. AF_12 /2015</v>
          </cell>
          <cell r="C3612" t="str">
            <v>M2</v>
          </cell>
          <cell r="D3612">
            <v>64</v>
          </cell>
        </row>
        <row r="3613">
          <cell r="A3613">
            <v>92421</v>
          </cell>
          <cell r="B3613" t="str">
            <v>MONTAGEM E DESMONTAGEM DE FÔRMA DE PILARES RETANGULARES E ESTRUTURAS S IMILARES COM ÁREA MÉDIA DAS SEÇÕES MAIOR QUE 0,25 M², PÉ-DIREITO DUPLO , EM CHAPA DE MADEIRA COMPENSADA RESINADA, 4 UTILIZAÇÕES. AF_12/2015</v>
          </cell>
          <cell r="C3613" t="str">
            <v>M2</v>
          </cell>
          <cell r="D3613">
            <v>59.14</v>
          </cell>
        </row>
        <row r="3614">
          <cell r="A3614">
            <v>92422</v>
          </cell>
          <cell r="B3614" t="str">
            <v>MONTAGEM E DESMONTAGEM DE FÔRMA DE PILARES RETANGULARES E ESTRUTURAS S IMILARES COM ÁREA MÉDIA DAS SEÇÕES MENOR OU IGUAL A 0,25 M², PÉ-DIREIT O SIMPLES, EM CHAPA DE MADEIRA COMPENSADA RESINADA, 6 UTILIZAÇÕES. AF_ 12/2015</v>
          </cell>
          <cell r="C3614" t="str">
            <v>M2</v>
          </cell>
          <cell r="D3614">
            <v>44.86</v>
          </cell>
        </row>
        <row r="3615">
          <cell r="A3615">
            <v>92423</v>
          </cell>
          <cell r="B3615" t="str">
            <v>MONTAGEM E DESMONTAGEM DE FÔRMA DE PILARES RETANGULARES E ESTRUTURAS S IMILARES COM ÁREA MÉDIA DAS SEÇÕES MAIOR QUE 0,25 M², PÉ-DIREITO SIMPL ES, EM CHAPA DE MADEIRA COMPENSADA RESINADA, 6 UTILIZAÇÕES. AF_12/2015</v>
          </cell>
          <cell r="C3615" t="str">
            <v>M2</v>
          </cell>
          <cell r="D3615">
            <v>40.64</v>
          </cell>
        </row>
        <row r="3616">
          <cell r="A3616">
            <v>92424</v>
          </cell>
          <cell r="B3616" t="str">
            <v>MONTAGEM E DESMONTAGEM DE FÔRMA DE PILARES RETANGULARES E ESTRUTURAS S IMILARES COM ÁREA MÉDIA DAS SEÇÕES MENOR OU IGUAL A 0,25 M², PÉ-DIREIT O DUPLO, EM CHAPA DE MADEIRA COMPENSADA RESINADA, 6 UTILIZAÇÕES. AF_12 /2015</v>
          </cell>
          <cell r="C3616" t="str">
            <v>M2</v>
          </cell>
          <cell r="D3616">
            <v>53.57</v>
          </cell>
        </row>
        <row r="3617">
          <cell r="A3617">
            <v>92425</v>
          </cell>
          <cell r="B3617" t="str">
            <v>MONTAGEM E DESMONTAGEM DE FÔRMA DE PILARES RETANGULARES E ESTRUTURAS S IMILARES COM ÁREA MÉDIA DAS SEÇÕES MAIOR QUE 0,25 M², PÉ-DIREITO DUPLO , EM CHAPA DE MADEIRA COMPENSADA RESINADA, 6 UTILIZAÇÕES. AF_12/2015</v>
          </cell>
          <cell r="C3617" t="str">
            <v>M2</v>
          </cell>
          <cell r="D3617">
            <v>49.34</v>
          </cell>
        </row>
        <row r="3618">
          <cell r="A3618">
            <v>92426</v>
          </cell>
          <cell r="B3618" t="str">
            <v>MONTAGEM E DESMONTAGEM DE FÔRMA DE PILARES RETANGULARES E ESTRUTURAS S IMILARES COM ÁREA MÉDIA DAS SEÇÕES MENOR OU IGUAL A 0,25 M², PÉ-DIREIT O SIMPLES, EM CHAPA DE MADEIRA COMPENSADA RESINADA, 8 UTILIZAÇÕES. AF_ 12/2015</v>
          </cell>
          <cell r="C3618" t="str">
            <v>M2</v>
          </cell>
          <cell r="D3618">
            <v>40.26</v>
          </cell>
        </row>
        <row r="3619">
          <cell r="A3619">
            <v>92427</v>
          </cell>
          <cell r="B3619" t="str">
            <v>MONTAGEM E DESMONTAGEM DE FÔRMA DE PILARES RETANGULARES E ESTRUTURAS S IMILARES COM ÁREA MÉDIA DAS SEÇÕES MAIOR QUE 0,25 M², PÉ-DIREITO SIMPL ES, EM CHAPA DE MADEIRA COMPENSADA RESINADA, 8 UTILIZAÇÕES. AF_12/2015</v>
          </cell>
          <cell r="C3619" t="str">
            <v>M2</v>
          </cell>
          <cell r="D3619">
            <v>36.35</v>
          </cell>
        </row>
        <row r="3620">
          <cell r="A3620">
            <v>92428</v>
          </cell>
          <cell r="B3620" t="str">
            <v>MONTAGEM E DESMONTAGEM DE FÔRMA DE PILARES RETANGULARES E ESTRUTURAS S IMILARES COM ÁREA MÉDIA DAS SEÇÕES MENOR OU IGUAL A 0,25 M², PÉ-DIREIT O DUPLO, EM CHAPA DE MADEIRA COMPENSADA RESINADA, 8 UTILIZAÇÕES. AF_12 /2015</v>
          </cell>
          <cell r="C3620" t="str">
            <v>M2</v>
          </cell>
          <cell r="D3620">
            <v>48.31</v>
          </cell>
        </row>
        <row r="3621">
          <cell r="A3621">
            <v>92429</v>
          </cell>
          <cell r="B3621" t="str">
            <v>MONTAGEM E DESMONTAGEM DE FÔRMA DE PILARES RETANGULARES E ESTRUTURAS S IMILARES COM ÁREA MÉDIA DAS SEÇÕES MAIOR QUE 0,25 M², PÉ-DIREITO DUPLO , EM CHAPA DE MADEIRA COMPENSADA RESINADA, 8 UTILIZAÇÕES. AF_12/2015</v>
          </cell>
          <cell r="C3621" t="str">
            <v>M2</v>
          </cell>
          <cell r="D3621">
            <v>44.41</v>
          </cell>
        </row>
        <row r="3622">
          <cell r="A3622">
            <v>92430</v>
          </cell>
          <cell r="B3622" t="str">
            <v>MONTAGEM E DESMONTAGEM DE FÔRMA DE PILARES RETANGULARES E ESTRUTURAS S IMILARES COM ÁREA MÉDIA DAS SEÇÕES MENOR OU IGUAL A 0,25 M², PÉ-DIREIT O SIMPLES, EM CHAPA DE MADEIRA COMPENSADA PLASTIFICADA, 10 UTILIZAÇÕES . AF_12/2015</v>
          </cell>
          <cell r="C3622" t="str">
            <v>M2</v>
          </cell>
          <cell r="D3622">
            <v>36.72</v>
          </cell>
        </row>
        <row r="3623">
          <cell r="A3623">
            <v>92431</v>
          </cell>
          <cell r="B3623" t="str">
            <v>MONTAGEM E DESMONTAGEM DE FÔRMA DE PILARES RETANGULARES E ESTRUTURAS S IMILARES COM ÁREA MÉDIA DAS SEÇÕES MAIOR QUE 0,25 M², PÉ-DIREITO SIMPL ES, EM CHAPA DE MADEIRA COMPENSADA PLASTIFICADA, 10 UTILIZAÇÕES. AF_12 /2015</v>
          </cell>
          <cell r="C3623" t="str">
            <v>M2</v>
          </cell>
          <cell r="D3623">
            <v>33.01</v>
          </cell>
        </row>
        <row r="3624">
          <cell r="A3624">
            <v>92432</v>
          </cell>
          <cell r="B3624" t="str">
            <v>MONTAGEM E DESMONTAGEM DE FÔRMA DE PILARES RETANGULARES E ESTRUTURAS S IMILARES COM ÁREA MÉDIA DAS SEÇÕES MENOR OU IGUAL A 0,25 M², PÉ-DIREIT O DUPLO, EM CHAPA DE MADEIRA COMPENSADA PLASTIFICADA, 10 UTILIZAÇÕES. AF_12/2015</v>
          </cell>
          <cell r="C3624" t="str">
            <v>M2</v>
          </cell>
          <cell r="D3624">
            <v>44.37</v>
          </cell>
        </row>
        <row r="3625">
          <cell r="A3625">
            <v>92433</v>
          </cell>
          <cell r="B3625" t="str">
            <v>MONTAGEM E DESMONTAGEM DE FÔRMA DE PILARES RETANGULARES E ESTRUTURAS S IMILARES COM ÁREA MÉDIA DAS SEÇÕES MAIOR QUE 0,25 M², PÉ-DIREITO DUPLO , EM CHAPA DE MADEIRA COMPENSADA PLASTIFICADA, 10 UTILIZAÇÕES. AF_12/2 015</v>
          </cell>
          <cell r="C3625" t="str">
            <v>M2</v>
          </cell>
          <cell r="D3625">
            <v>40.659999999999997</v>
          </cell>
        </row>
        <row r="3626">
          <cell r="A3626">
            <v>92434</v>
          </cell>
          <cell r="B3626" t="str">
            <v>MONTAGEM E DESMONTAGEM DE FÔRMA DE PILARES RETANGULARES E ESTRUTURAS S IMILARES COM ÁREA MÉDIA DAS SEÇÕES MENOR OU IGUAL A 0,25 M², PÉ-DIREIT O SIMPLES, EM CHAPA DE MADEIRA COMPENSADA PLASTIFICADA, 12 UTILIZAÇÕES . AF_12/2015</v>
          </cell>
          <cell r="C3626" t="str">
            <v>M2</v>
          </cell>
          <cell r="D3626">
            <v>35.119999999999997</v>
          </cell>
        </row>
        <row r="3627">
          <cell r="A3627">
            <v>92435</v>
          </cell>
          <cell r="B3627" t="str">
            <v>MONTAGEM E DESMONTAGEM DE FÔRMA DE PILARES RETANGULARES E ESTRUTURAS S IMILARES COM ÁREA MÉDIA DAS SEÇÕES MAIOR QUE 0,25 M², PÉ-DIREITO SIMPL ES, EM CHAPA DE MADEIRA COMPENSADA PLASTIFICADA, 12 UTILIZAÇÕES. AF_12 /2015</v>
          </cell>
          <cell r="C3627" t="str">
            <v>M2</v>
          </cell>
          <cell r="D3627">
            <v>31.53</v>
          </cell>
        </row>
        <row r="3628">
          <cell r="A3628">
            <v>92436</v>
          </cell>
          <cell r="B3628" t="str">
            <v>MONTAGEM E DESMONTAGEM DE FÔRMA DE PILARES RETANGULARES E ESTRUTURAS S IMILARES COM ÁREA MÉDIA DAS SEÇÕES MENOR OU IGUAL A 0,25 M², PÉ-DIREIT O DUPLO, EM CHAPA DE MADEIRA COMPENSADA PLASTIFICADA, 12 UTILIZAÇÕES. AF_12/2015</v>
          </cell>
          <cell r="C3628" t="str">
            <v>M2</v>
          </cell>
          <cell r="D3628">
            <v>42.5</v>
          </cell>
        </row>
        <row r="3629">
          <cell r="A3629">
            <v>92437</v>
          </cell>
          <cell r="B3629" t="str">
            <v>MONTAGEM E DESMONTAGEM DE FÔRMA DE PILARES RETANGULARES E ESTRUTURAS S IMILARES COM ÁREA MÉDIA DAS SEÇÕES MAIOR QUE 0,25 M², PÉ-DIREITO DUPLO , EM CHAPA DE MADEIRA COMPENSADA PLASTIFICADA, 12 UTILIZAÇÕES. AF_12/2 015</v>
          </cell>
          <cell r="C3629" t="str">
            <v>M2</v>
          </cell>
          <cell r="D3629">
            <v>38.92</v>
          </cell>
        </row>
        <row r="3630">
          <cell r="A3630">
            <v>92438</v>
          </cell>
          <cell r="B3630" t="str">
            <v>MONTAGEM E DESMONTAGEM DE FÔRMA DE PILARES RETANGULARES E ESTRUTURAS S IMILARES COM ÁREA MÉDIA DAS SEÇÕES MENOR OU IGUAL A 0,25 M², PÉ-DIREIT O SIMPLES, EM CHAPA DE MADEIRA COMPENSADA PLASTIFICADA, 14 UTILIZAÇÕES . AF_12/2015</v>
          </cell>
          <cell r="C3630" t="str">
            <v>M2</v>
          </cell>
          <cell r="D3630">
            <v>33.97</v>
          </cell>
        </row>
        <row r="3631">
          <cell r="A3631">
            <v>92439</v>
          </cell>
          <cell r="B3631" t="str">
            <v>MONTAGEM E DESMONTAGEM DE FÔRMA DE PILARES RETANGULARES E ESTRUTURAS S IMILARES COM ÁREA MÉDIA DAS SEÇÕES MAIOR QUE 0,25 M², PÉ-DIREITO SIMPL ES, EM CHAPA DE MADEIRA COMPENSADA PLASTIFICADA, 14 UTILIZAÇÕES. AF_12 /2015</v>
          </cell>
          <cell r="C3631" t="str">
            <v>M2</v>
          </cell>
          <cell r="D3631">
            <v>30.47</v>
          </cell>
        </row>
        <row r="3632">
          <cell r="A3632">
            <v>92440</v>
          </cell>
          <cell r="B3632" t="str">
            <v>MONTAGEM E DESMONTAGEM DE FÔRMA DE PILARES RETANGULARES E ESTRUTURAS S IMILARES COM ÁREA MÉDIA DAS SEÇÕES MENOR OU IGUAL A 0,25 M², PÉ-DIREIT O DUPLO, EM CHAPA DE MADEIRA COMPENSADA PLASTIFICADA, 14 UTILIZAÇÕES. AF_12/2015</v>
          </cell>
          <cell r="C3632" t="str">
            <v>M2</v>
          </cell>
          <cell r="D3632">
            <v>41.15</v>
          </cell>
        </row>
        <row r="3633">
          <cell r="A3633">
            <v>92441</v>
          </cell>
          <cell r="B3633" t="str">
            <v>MONTAGEM E DESMONTAGEM DE FÔRMA DE PILARES RETANGULARES E ESTRUTURAS S IMILARES COM ÁREA MÉDIA DAS SEÇÕES MAIOR QUE 0,25 M², PÉ-DIREITO DUPLO , EM CHAPA DE MADEIRA COMPENSADA PLASTIFICADA, 14 UTILIZAÇÕES. AF_12/2 015</v>
          </cell>
          <cell r="C3633" t="str">
            <v>M2</v>
          </cell>
          <cell r="D3633">
            <v>37.68</v>
          </cell>
        </row>
        <row r="3634">
          <cell r="A3634">
            <v>92442</v>
          </cell>
          <cell r="B3634" t="str">
            <v>MONTAGEM E DESMONTAGEM DE FÔRMA DE PILARES RETANGULARES E ESTRUTURAS S IMILARES COM ÁREA MÉDIA DAS SEÇÕES MENOR OU IGUAL A 0,25 M², PÉ-DIREIT O SIMPLES, EM CHAPA DE MADEIRA COMPENSADA PLASTIFICADA, 18 UTILIZAÇÕES . AF_12/2015</v>
          </cell>
          <cell r="C3634" t="str">
            <v>M2</v>
          </cell>
          <cell r="D3634">
            <v>31.6</v>
          </cell>
        </row>
        <row r="3635">
          <cell r="A3635">
            <v>92443</v>
          </cell>
          <cell r="B3635" t="str">
            <v>MONTAGEM E DESMONTAGEM DE FÔRMA DE PILARES RETANGULARES E ESTRUTURAS S IMILARES COM ÁREA MÉDIA DAS SEÇÕES MAIOR QUE 0,25 M², PÉ-DIREITO SIMPL ES, EM CHAPA DE MADEIRA COMPENSADA PLASTIFICADA, 18 UTILIZAÇÕES. AF_12 /2015</v>
          </cell>
          <cell r="C3635" t="str">
            <v>M2</v>
          </cell>
          <cell r="D3635">
            <v>28.23</v>
          </cell>
        </row>
        <row r="3636">
          <cell r="A3636">
            <v>92444</v>
          </cell>
          <cell r="B3636" t="str">
            <v>MONTAGEM E DESMONTAGEM DE FÔRMA DE PILARES RETANGULARES E ESTRUTURAS S IMILARES COM ÁREA MÉDIA DAS SEÇÕES MENOR OU IGUAL A 0,25 M², PÉ-DIREIT O DUPLO, EM CHAPA DE MADEIRA COMPENSADA PLASTIFICADA, 18 UTILIZAÇÕES. AF_12/2015</v>
          </cell>
          <cell r="C3636" t="str">
            <v>M2</v>
          </cell>
          <cell r="D3636">
            <v>38.56</v>
          </cell>
        </row>
        <row r="3637">
          <cell r="A3637">
            <v>92445</v>
          </cell>
          <cell r="B3637" t="str">
            <v>MONTAGEM E DESMONTAGEM DE FÔRMA DE PILARES RETANGULARES E ESTRUTURAS S IMILARES COM ÁREA MÉDIA DAS SEÇÕES MAIOR QUE 0,25 M², PÉ-DIREITO DUPLO , EM CHAPA DE MADEIRA COMPENSADA PLASTIFICADA, 18 UTILIZAÇÕES. AF_12/2 015</v>
          </cell>
          <cell r="C3637" t="str">
            <v>M2</v>
          </cell>
          <cell r="D3637">
            <v>35.18</v>
          </cell>
        </row>
        <row r="3638">
          <cell r="A3638">
            <v>92446</v>
          </cell>
          <cell r="B3638" t="str">
            <v>MONTAGEM E DESMONTAGEM DE FÔRMA DE VIGA, ESCORAMENTO COM PONTALETE DE MADEIRA, PÉ-DIREITO SIMPLES, EM MADEIRA SERRADA, 1 UTILIZAÇÃO. AF_12/2 015</v>
          </cell>
          <cell r="C3638" t="str">
            <v>M2</v>
          </cell>
          <cell r="D3638">
            <v>96.92</v>
          </cell>
        </row>
        <row r="3639">
          <cell r="A3639">
            <v>92447</v>
          </cell>
          <cell r="B3639" t="str">
            <v>MONTAGEM E DESMONTAGEM DE FÔRMA DE VIGA, ESCORAMENTO COM PONTALETE DE MADEIRA, PÉ-DIREITO SIMPLES, EM MADEIRA SERRADA, 2 UTILIZAÇÕES. AF_12/ 2015</v>
          </cell>
          <cell r="C3639" t="str">
            <v>M2</v>
          </cell>
          <cell r="D3639">
            <v>73.23</v>
          </cell>
        </row>
        <row r="3640">
          <cell r="A3640">
            <v>92448</v>
          </cell>
          <cell r="B3640" t="str">
            <v>MONTAGEM E DESMONTAGEM DE FÔRMA DE VIGA, ESCORAMENTO COM PONTALETE DE MADEIRA, PÉ-DIREITO SIMPLES, EM MADEIRA SERRADA, 4 UTILIZAÇÕES. AF_12/ 2015</v>
          </cell>
          <cell r="C3640" t="str">
            <v>M2</v>
          </cell>
          <cell r="D3640">
            <v>61.49</v>
          </cell>
        </row>
        <row r="3641">
          <cell r="A3641">
            <v>92449</v>
          </cell>
          <cell r="B3641" t="str">
            <v>MONTAGEM E DESMONTAGEM DE FÔRMA DE VIGA, ESCORAMENTO COM GARFO DE MADE IRA, PÉ-DIREITO DUPLO, EM CHAPA DE MADEIRA RESINADA, 2 UTILIZAÇÕES. AF _12/2015</v>
          </cell>
          <cell r="C3641" t="str">
            <v>M2</v>
          </cell>
          <cell r="D3641">
            <v>136.22999999999999</v>
          </cell>
        </row>
        <row r="3642">
          <cell r="A3642">
            <v>92450</v>
          </cell>
          <cell r="B3642" t="str">
            <v>MONTAGEM E DESMONTAGEM DE FÔRMA DE VIGA, ESCORAMENTO METÁLICO, PÉ-DIRE ITO DUPLO, EM CHAPA DE MADEIRA RESINADA, 2 UTILIZAÇÕES. AF_12/2015</v>
          </cell>
          <cell r="C3642" t="str">
            <v>M2</v>
          </cell>
          <cell r="D3642">
            <v>126.26</v>
          </cell>
        </row>
        <row r="3643">
          <cell r="A3643">
            <v>92451</v>
          </cell>
          <cell r="B3643" t="str">
            <v>MONTAGEM E DESMONTAGEM DE FÔRMA DE VIGA, ESCORAMENTO COM GARFO DE MADE IRA, PÉ-DIREITO SIMPLES, EM CHAPA DE MADEIRA RESINADA, 2 UTILIZAÇÕES. AF_12/2015</v>
          </cell>
          <cell r="C3643" t="str">
            <v>M2</v>
          </cell>
          <cell r="D3643">
            <v>94.05</v>
          </cell>
        </row>
        <row r="3644">
          <cell r="A3644">
            <v>92452</v>
          </cell>
          <cell r="B3644" t="str">
            <v>MONTAGEM E DESMONTAGEM DE FÔRMA DE VIGA, ESCORAMENTO METÁLICO, PÉ-DIRE ITO SIMPLES, EM CHAPA DE MADEIRA RESINADA, 2 UTILIZAÇÕES. AF_12/2015</v>
          </cell>
          <cell r="C3644" t="str">
            <v>M2</v>
          </cell>
          <cell r="D3644">
            <v>92.18</v>
          </cell>
        </row>
        <row r="3645">
          <cell r="A3645">
            <v>92453</v>
          </cell>
          <cell r="B3645" t="str">
            <v>MONTAGEM E DESMONTAGEM DE FÔRMA DE VIGA, ESCORAMENTO COM GARFO DE MADE IRA, PÉ-DIREITO DUPLO, EM CHAPA DE MADEIRA RESINADA, 4 UTILIZAÇÕES. AF _12/2015</v>
          </cell>
          <cell r="C3645" t="str">
            <v>M2</v>
          </cell>
          <cell r="D3645">
            <v>117.21</v>
          </cell>
        </row>
        <row r="3646">
          <cell r="A3646">
            <v>92454</v>
          </cell>
          <cell r="B3646" t="str">
            <v>MONTAGEM E DESMONTAGEM DE FÔRMA DE VIGA, ESCORAMENTO METÁLICO, PÉ-DIRE ITO DUPLO, EM CHAPA DE MADEIRA RESINADA, 4 UTILIZAÇÕES. AF_12/2015</v>
          </cell>
          <cell r="C3646" t="str">
            <v>M2</v>
          </cell>
          <cell r="D3646">
            <v>124.75</v>
          </cell>
        </row>
        <row r="3647">
          <cell r="A3647">
            <v>92455</v>
          </cell>
          <cell r="B3647" t="str">
            <v>MONTAGEM E DESMONTAGEM DE FÔRMA DE VIGA, ESCORAMENTO COM GARFO DE MADE IRA, PÉ-DIREITO SIMPLES, EM CHAPA DE MADEIRA RESINADA, 4 UTILIZAÇÕES. AF_12/2015</v>
          </cell>
          <cell r="C3647" t="str">
            <v>M2</v>
          </cell>
          <cell r="D3647">
            <v>77.3</v>
          </cell>
        </row>
        <row r="3648">
          <cell r="A3648">
            <v>92456</v>
          </cell>
          <cell r="B3648" t="str">
            <v>MONTAGEM E DESMONTAGEM DE FÔRMA DE VIGA, ESCORAMENTO METÁLICO, PÉ-DIRE ITO SIMPLES, EM CHAPA DE MADEIRA RESINADA, 4 UTILIZAÇÕES. AF_12/2015</v>
          </cell>
          <cell r="C3648" t="str">
            <v>M2</v>
          </cell>
          <cell r="D3648">
            <v>79</v>
          </cell>
        </row>
        <row r="3649">
          <cell r="A3649">
            <v>92457</v>
          </cell>
          <cell r="B3649" t="str">
            <v>MONTAGEM E DESMONTAGEM DE FÔRMA DE VIGA, ESCORAMENTO COM GARFO DE MADE IRA, PÉ-DIREITO DUPLO, EM CHAPA DE MADEIRA RESINADA, 6 UTILIZAÇÕES. AF _12/2015</v>
          </cell>
          <cell r="C3649" t="str">
            <v>M2</v>
          </cell>
          <cell r="D3649">
            <v>101.01</v>
          </cell>
        </row>
        <row r="3650">
          <cell r="A3650">
            <v>92458</v>
          </cell>
          <cell r="B3650" t="str">
            <v>MONTAGEM E DESMONTAGEM DE FÔRMA DE VIGA, ESCORAMENTO METÁLICO, PÉ-DIRE ITO DUPLO, EM CHAPA DE MADEIRA RESINADA, 6 UTILIZAÇÕES. AF_12/2015</v>
          </cell>
          <cell r="C3650" t="str">
            <v>M2</v>
          </cell>
          <cell r="D3650">
            <v>114.05</v>
          </cell>
        </row>
        <row r="3651">
          <cell r="A3651">
            <v>92459</v>
          </cell>
          <cell r="B3651" t="str">
            <v>MONTAGEM E DESMONTAGEM DE FÔRMA DE VIGA, ESCORAMENTO COM GARFO DE MADE IRA, PÉ-DIREITO SIMPLES, EM CHAPA DE MADEIRA RESINADA, 6 UTILIZAÇÕES. AF_12/2015</v>
          </cell>
          <cell r="C3651" t="str">
            <v>M2</v>
          </cell>
          <cell r="D3651">
            <v>64.98</v>
          </cell>
        </row>
        <row r="3652">
          <cell r="A3652">
            <v>92460</v>
          </cell>
          <cell r="B3652" t="str">
            <v>MONTAGEM E DESMONTAGEM DE FÔRMA DE VIGA, ESCORAMENTO METÁLICO, PÉ-DIRE ITO SIMPLES, EM CHAPA DE MADEIRA RESINADA, 6 UTILIZAÇÕES. AF_12/2015</v>
          </cell>
          <cell r="C3652" t="str">
            <v>M2</v>
          </cell>
          <cell r="D3652">
            <v>64.430000000000007</v>
          </cell>
        </row>
        <row r="3653">
          <cell r="A3653">
            <v>92461</v>
          </cell>
          <cell r="B3653" t="str">
            <v>MONTAGEM E DESMONTAGEM DE FÔRMA DE VIGA, ESCORAMENTO COM GARFO DE MADE IRA, PÉ-DIREITO DUPLO, EM CHAPA DE MADEIRA RESINADA, 8 UTILIZAÇÕES. AF _12/2015</v>
          </cell>
          <cell r="C3653" t="str">
            <v>M2</v>
          </cell>
          <cell r="D3653">
            <v>92.6</v>
          </cell>
        </row>
        <row r="3654">
          <cell r="A3654">
            <v>92462</v>
          </cell>
          <cell r="B3654" t="str">
            <v>MONTAGEM E DESMONTAGEM DE FÔRMA DE VIGA, ESCORAMENTO METÁLICO, PÉ-DIRE ITO DUPLO, EM CHAPA DE MADEIRA RESINADA, 8 UTILIZAÇÕES. AF_12/2015</v>
          </cell>
          <cell r="C3654" t="str">
            <v>M2</v>
          </cell>
          <cell r="D3654">
            <v>107.28</v>
          </cell>
        </row>
        <row r="3655">
          <cell r="A3655">
            <v>92463</v>
          </cell>
          <cell r="B3655" t="str">
            <v>MONTAGEM E DESMONTAGEM DE FÔRMA DE VIGA, ESCORAMENTO COM GARFO DE MADE IRA, PÉ-DIREITO SIMPLES, EM CHAPA DE MADEIRA RESINADA, 8 UTILIZAÇÕES. AF_12/2015</v>
          </cell>
          <cell r="C3655" t="str">
            <v>M2</v>
          </cell>
          <cell r="D3655">
            <v>58.41</v>
          </cell>
        </row>
        <row r="3656">
          <cell r="A3656">
            <v>92464</v>
          </cell>
          <cell r="B3656" t="str">
            <v>MONTAGEM E DESMONTAGEM DE FÔRMA DE VIGA, ESCORAMENTO METÁLICO, PÉ-DIRE ITO SIMPLES, EM CHAPA DE MADEIRA RESINADA, 8 UTILIZAÇÕES. AF_12/2015</v>
          </cell>
          <cell r="C3656" t="str">
            <v>M2</v>
          </cell>
          <cell r="D3656">
            <v>62.01</v>
          </cell>
        </row>
        <row r="3657">
          <cell r="A3657">
            <v>92465</v>
          </cell>
          <cell r="B3657" t="str">
            <v>MONTAGEM E DESMONTAGEM DE FÔRMA DE VIGA, ESCORAMENTO COM GARFO DE MADE IRA, PÉ-DIREITO DUPLO, EM CHAPA DE MADEIRA PLASTIFICADA, 10 UTILIZAÇÕE S. AF_12/2015</v>
          </cell>
          <cell r="C3657" t="str">
            <v>M2</v>
          </cell>
          <cell r="D3657">
            <v>71.790000000000006</v>
          </cell>
        </row>
        <row r="3658">
          <cell r="A3658">
            <v>92466</v>
          </cell>
          <cell r="B3658" t="str">
            <v>MONTAGEM E DESMONTAGEM DE FÔRMA DE VIGA, ESCORAMENTO METÁLICO, PÉ-DIRE ITO DUPLO, EM CHAPA DE MADEIRA PLASTIFICADA, 10 UTILIZAÇÕES. AF_12/201 5</v>
          </cell>
          <cell r="C3658" t="str">
            <v>M2</v>
          </cell>
          <cell r="D3658">
            <v>101.68</v>
          </cell>
        </row>
        <row r="3659">
          <cell r="A3659">
            <v>92467</v>
          </cell>
          <cell r="B3659" t="str">
            <v>MONTAGEM E DESMONTAGEM DE FÔRMA DE VIGA, ESCORAMENTO COM GARFO DE MADE IRA, PÉ-DIREITO SIMPLES, EM CHAPA DE MADEIRA PLASTIFICADA, 10 UTILIZAÇ ÕES. AF_12/2015</v>
          </cell>
          <cell r="C3659" t="str">
            <v>M2</v>
          </cell>
          <cell r="D3659">
            <v>46.16</v>
          </cell>
        </row>
        <row r="3660">
          <cell r="A3660">
            <v>92468</v>
          </cell>
          <cell r="B3660" t="str">
            <v>MONTAGEM E DESMONTAGEM DE FÔRMA DE VIGA, ESCORAMENTO METÁLICO, PÉ-DIRE ITO SIMPLES, EM CHAPA DE MADEIRA PLASTIFICADA, 10 UTILIZAÇÕES. AF_12/2 015</v>
          </cell>
          <cell r="C3660" t="str">
            <v>M2</v>
          </cell>
          <cell r="D3660">
            <v>56.66</v>
          </cell>
        </row>
        <row r="3661">
          <cell r="A3661">
            <v>92469</v>
          </cell>
          <cell r="B3661" t="str">
            <v>MONTAGEM E DESMONTAGEM DE FÔRMA DE VIGA, ESCORAMENTO COM GARFO DE MADE IRA, PÉ-DIREITO DUPLO, EM CHAPA DE MADEIRA PLASTIFICADA, 12 UTILIZAÇÕE S. AF_12/2015</v>
          </cell>
          <cell r="C3661" t="str">
            <v>M2</v>
          </cell>
          <cell r="D3661">
            <v>65.010000000000005</v>
          </cell>
        </row>
        <row r="3662">
          <cell r="A3662">
            <v>92470</v>
          </cell>
          <cell r="B3662" t="str">
            <v>MONTAGEM E DESMONTAGEM DE FÔRMA DE VIGA, ESCORAMENTO METÁLICO, PÉ-DIRE ITO DUPLO, EM CHAPA DE MADEIRA PLASTIFICADA, 12 UTILIZAÇÕES. AF_12/201 5</v>
          </cell>
          <cell r="C3662" t="str">
            <v>M2</v>
          </cell>
          <cell r="D3662">
            <v>98.06</v>
          </cell>
        </row>
        <row r="3663">
          <cell r="A3663">
            <v>92471</v>
          </cell>
          <cell r="B3663" t="str">
            <v>MONTAGEM E DESMONTAGEM DE FÔRMA DE VIGA, ESCORAMENTO COM GARFO DE MADE IRA, PÉ-DIREITO SIMPLES, EM CHAPA DE MADEIRA PLASTIFICADA, 12 UTILIZAÇ ÕES. AF_12/2015</v>
          </cell>
          <cell r="C3663" t="str">
            <v>M2</v>
          </cell>
          <cell r="D3663">
            <v>41.85</v>
          </cell>
        </row>
        <row r="3664">
          <cell r="A3664">
            <v>92472</v>
          </cell>
          <cell r="B3664" t="str">
            <v>MONTAGEM E DESMONTAGEM DE FÔRMA DE VIGA, ESCORAMENTO METÁLICO, PÉ-DIRE ITO SIMPLES, EM CHAPA DE MADEIRA PLASTIFICADA, 12 UTILIZAÇÕES. AF_12/2 015</v>
          </cell>
          <cell r="C3664" t="str">
            <v>M2</v>
          </cell>
          <cell r="D3664">
            <v>53.51</v>
          </cell>
        </row>
        <row r="3665">
          <cell r="A3665">
            <v>92473</v>
          </cell>
          <cell r="B3665" t="str">
            <v>MONTAGEM E DESMONTAGEM DE FÔRMA DE VIGA, ESCORAMENTO COM GARFO DE MADE IRA, PÉ-DIREITO DUPLO, EM CHAPA DE MADEIRA PLASTIFICADA, 14 UTILIZAÇÕE S. AF_12/2015</v>
          </cell>
          <cell r="C3665" t="str">
            <v>M2</v>
          </cell>
          <cell r="D3665">
            <v>59.5</v>
          </cell>
        </row>
        <row r="3666">
          <cell r="A3666">
            <v>92474</v>
          </cell>
          <cell r="B3666" t="str">
            <v>MONTAGEM E DESMONTAGEM DE FÔRMA DE VIGA, ESCORAMENTO METÁLICO, PÉ-DIRE ITO DUPLO, EM CHAPA DE MADEIRA PLASTIFICADA, 14 UTILIZAÇÕES. AF_12/201 5</v>
          </cell>
          <cell r="C3666" t="str">
            <v>M2</v>
          </cell>
          <cell r="D3666">
            <v>94.92</v>
          </cell>
        </row>
        <row r="3667">
          <cell r="A3667">
            <v>92475</v>
          </cell>
          <cell r="B3667" t="str">
            <v>MONTAGEM E DESMONTAGEM DE FÔRMA DE VIGA, ESCORAMENTO COM GARFO DE MADE IRA, PÉ-DIREITO SIMPLES, EM CHAPA DE MADEIRA PLASTIFICADA, 14 UTILIZAÇ ÕES. AF_12/2015</v>
          </cell>
          <cell r="C3667" t="str">
            <v>M2</v>
          </cell>
          <cell r="D3667">
            <v>38.32</v>
          </cell>
        </row>
        <row r="3668">
          <cell r="A3668">
            <v>92476</v>
          </cell>
          <cell r="B3668" t="str">
            <v>MONTAGEM E DESMONTAGEM DE FÔRMA DE VIGA, ESCORAMENTO METÁLICO, PÉ-DIRE ITO SIMPLES, EM CHAPA DE MADEIRA PLASTIFICADA, 14 UTILIZAÇÕES. AF_12/2 015</v>
          </cell>
          <cell r="C3668" t="str">
            <v>M2</v>
          </cell>
          <cell r="D3668">
            <v>50.83</v>
          </cell>
        </row>
        <row r="3669">
          <cell r="A3669">
            <v>92477</v>
          </cell>
          <cell r="B3669" t="str">
            <v>MONTAGEM E DESMONTAGEM DE FÔRMA DE VIGA, ESCORAMENTO COM GARFO DE MADE IRA, PÉ-DIREITO DUPLO, EM CHAPA DE MADEIRA PLASTIFICADA, 18 UTILIZAÇÕE S. AF_12/2015</v>
          </cell>
          <cell r="C3669" t="str">
            <v>M2</v>
          </cell>
          <cell r="D3669">
            <v>47.79</v>
          </cell>
        </row>
        <row r="3670">
          <cell r="A3670">
            <v>92478</v>
          </cell>
          <cell r="B3670" t="str">
            <v>MONTAGEM E DESMONTAGEM DE FÔRMA DE VIGA, ESCORAMENTO METÁLICO, PÉ-DIRE ITO DUPLO, EM CHAPA DE MADEIRA PLASTIFICADA, 18 UTILIZAÇÕES. AF_12/201 5</v>
          </cell>
          <cell r="C3670" t="str">
            <v>M2</v>
          </cell>
          <cell r="D3670">
            <v>88.78</v>
          </cell>
        </row>
        <row r="3671">
          <cell r="A3671">
            <v>92479</v>
          </cell>
          <cell r="B3671" t="str">
            <v>MONTAGEM E DESMONTAGEM DE FÔRMA DE VIGA, ESCORAMENTO COM GARFO DE MADE IRA, PÉ-DIREITO SIMPLES, EM CHAPA DE MADEIRA PLASTIFICADA, 18 UTILIZAÇ ÕES. AF_12/2015</v>
          </cell>
          <cell r="C3671" t="str">
            <v>M2</v>
          </cell>
          <cell r="D3671">
            <v>30.84</v>
          </cell>
        </row>
        <row r="3672">
          <cell r="A3672">
            <v>92480</v>
          </cell>
          <cell r="B3672" t="str">
            <v>MONTAGEM E DESMONTAGEM DE FÔRMA DE VIGA, ESCORAMENTO METÁLICO, PÉ-DIRE ITO SIMPLES, EM CHAPA DE MADEIRA PLASTIFICADA, 18 UTILIZAÇÕES. AF_12/2 015</v>
          </cell>
          <cell r="C3672" t="str">
            <v>M2</v>
          </cell>
          <cell r="D3672">
            <v>45.51</v>
          </cell>
        </row>
        <row r="3673">
          <cell r="A3673">
            <v>92481</v>
          </cell>
          <cell r="B3673" t="str">
            <v>MONTAGEM E DESMONTAGEM DE FÔRMA DE LAJE MACIÇA COM ÁREA MÉDIA MENOR OU IGUAL A 20 M², PÉ-DIREITO SIMPLES, EM MADEIRA SERRADA, 1 UTILIZAÇÃO. AF_12/2015</v>
          </cell>
          <cell r="C3673" t="str">
            <v>M2</v>
          </cell>
          <cell r="D3673">
            <v>127.72</v>
          </cell>
        </row>
        <row r="3674">
          <cell r="A3674">
            <v>92482</v>
          </cell>
          <cell r="B3674" t="str">
            <v>MONTAGEM E DESMONTAGEM DE FÔRMA DE LAJE MACIÇA COM ÁREA MÉDIA MAIOR QU E 20 M², PÉ-DIREITO SIMPLES, EM MADEIRA SERRADA, 1 UTILIZAÇÃO. AF_12/2 015</v>
          </cell>
          <cell r="C3674" t="str">
            <v>M2</v>
          </cell>
          <cell r="D3674">
            <v>119.37</v>
          </cell>
        </row>
        <row r="3675">
          <cell r="A3675">
            <v>92483</v>
          </cell>
          <cell r="B3675" t="str">
            <v>MONTAGEM E DESMONTAGEM DE FÔRMA DE LAJE MACIÇA COM ÁREA MÉDIA MENOR OU IGUAL A 20 M², PÉ-DIREITO SIMPLES, EM MADEIRA SERRADA, 2 UTILIZAÇÕES. AF_12/2015</v>
          </cell>
          <cell r="C3675" t="str">
            <v>M2</v>
          </cell>
          <cell r="D3675">
            <v>101.85</v>
          </cell>
        </row>
        <row r="3676">
          <cell r="A3676">
            <v>92484</v>
          </cell>
          <cell r="B3676" t="str">
            <v>MONTAGEM E DESMONTAGEM DE FÔRMA DE LAJE MACIÇA COM ÁREA MÉDIA MAIOR QU E 20 M², PÉ-DIREITO SIMPLES, EM MADEIRA SERRADA, 2 UTILIZAÇÕES. AF_12/ 2015</v>
          </cell>
          <cell r="C3676" t="str">
            <v>M2</v>
          </cell>
          <cell r="D3676">
            <v>94.48</v>
          </cell>
        </row>
        <row r="3677">
          <cell r="A3677">
            <v>92485</v>
          </cell>
          <cell r="B3677" t="str">
            <v>MONTAGEM E DESMONTAGEM DE FÔRMA DE LAJE MACIÇA COM ÁREA MÉDIA MENOR OU IGUAL A 20 M², PÉ-DIREITO SIMPLES, EM MADEIRA SERRADA, 4 UTILIZAÇÕES. AF_12/2015</v>
          </cell>
          <cell r="C3677" t="str">
            <v>M2</v>
          </cell>
          <cell r="D3677">
            <v>75.45</v>
          </cell>
        </row>
        <row r="3678">
          <cell r="A3678">
            <v>92486</v>
          </cell>
          <cell r="B3678" t="str">
            <v>MONTAGEM E DESMONTAGEM DE FÔRMA DE LAJE MACIÇA COM ÁREA MÉDIA MAIOR QU E 20 M², PÉ-DIREITO SIMPLES, EM MADEIRA SERRADA, 4 UTILIZAÇÕES. AF_12/ 2015</v>
          </cell>
          <cell r="C3678" t="str">
            <v>M2</v>
          </cell>
          <cell r="D3678">
            <v>69.78</v>
          </cell>
        </row>
        <row r="3679">
          <cell r="A3679">
            <v>92487</v>
          </cell>
          <cell r="B3679" t="str">
            <v>MONTAGEM E DESMONTAGEM DE FÔRMA DE LAJE NERVURADA COM CUBETA E ASSOALH O COM ÁREA MÉDIA MENOR OU IGUAL A 20 M², PÉ-DIREITO DUPLO, EM CHAPA DE MADEIRA COMPENSADA RESINADA, 8 UTILIZAÇÕES. AF_12/2015</v>
          </cell>
          <cell r="C3679" t="str">
            <v>M2</v>
          </cell>
          <cell r="D3679">
            <v>47.34</v>
          </cell>
        </row>
        <row r="3680">
          <cell r="A3680">
            <v>92488</v>
          </cell>
          <cell r="B3680" t="str">
            <v>MONTAGEM E DESMONTAGEM DE FÔRMA DE LAJE NERVURADA COM CUBETA E ASSOALH O COM ÁREA MÉDIA MAIOR QUE 20 M², PÉ-DIREITO DUPLO, EM CHAPA DE MADEIR A COMPENSADA RESINADA, 8 UTILIZAÇÕES. AF_12/2015</v>
          </cell>
          <cell r="C3680" t="str">
            <v>M2</v>
          </cell>
          <cell r="D3680">
            <v>45.38</v>
          </cell>
        </row>
        <row r="3681">
          <cell r="A3681">
            <v>92489</v>
          </cell>
          <cell r="B3681" t="str">
            <v>MONTAGEM E DESMONTAGEM DE FÔRMA DE LAJE NERVURADA COM CUBETA E ASSOALH O COM ÁREA MÉDIA MENOR OU IGUAL A 20 M², PÉ-DIREITO SIMPLES, EM CHAPA DE MADEIRA COMPENSADA RESINADA, 8 UTILIZAÇÕES. AF_12/2015</v>
          </cell>
          <cell r="C3681" t="str">
            <v>M2</v>
          </cell>
          <cell r="D3681">
            <v>36.14</v>
          </cell>
        </row>
        <row r="3682">
          <cell r="A3682">
            <v>92490</v>
          </cell>
          <cell r="B3682" t="str">
            <v>MONTAGEM E DESMONTAGEM DE FÔRMA DE LAJE NERVURADA COM CUBETA E ASSOALH O COM ÁREA MÉDIA MAIOR QUE 20 M², PÉ-DIREITO SIMPLES, EM CHAPA DE MADE IRA COMPENSADA RESINADA, 8 UTILIZAÇÕES. AF_12/2015</v>
          </cell>
          <cell r="C3682" t="str">
            <v>M2</v>
          </cell>
          <cell r="D3682">
            <v>34.35</v>
          </cell>
        </row>
        <row r="3683">
          <cell r="A3683">
            <v>92491</v>
          </cell>
          <cell r="B3683" t="str">
            <v>MONTAGEM E DESMONTAGEM DE FÔRMA DE LAJE NERVURADA COM CUBETA E ASSOALH O COM ÁREA MÉDIA MENOR OU IGUAL A 20 M², PÉ-DIREITO DUPLO, EM CHAPA DE MADEIRA COMPENSADA RESINADA, 10 UTILIZAÇÕES. AF_12/2015</v>
          </cell>
          <cell r="C3683" t="str">
            <v>M2</v>
          </cell>
          <cell r="D3683">
            <v>45.18</v>
          </cell>
        </row>
        <row r="3684">
          <cell r="A3684">
            <v>92492</v>
          </cell>
          <cell r="B3684" t="str">
            <v>MONTAGEM E DESMONTAGEM DE FÔRMA DE LAJE NERVURADA COM CUBETA E ASSOALH O COM ÁREA MÉDIA MAIOR QUE 20 M², PÉ-DIREITO DUPLO, EM CHAPA DE MADEIR A COMPENSADA RESINADA, 10 UTILIZAÇÕES. AF_12/2015</v>
          </cell>
          <cell r="C3684" t="str">
            <v>M2</v>
          </cell>
          <cell r="D3684">
            <v>43.32</v>
          </cell>
        </row>
        <row r="3685">
          <cell r="A3685">
            <v>92493</v>
          </cell>
          <cell r="B3685" t="str">
            <v>MONTAGEM E DESMONTAGEM DE FÔRMA DE LAJE NERVURADA COM CUBETA E ASSOALH O COM ÁREA MÉDIA MENOR OU IGUAL A 20 M², PÉ-DIREITO SIMPLES, EM CHAPA DE MADEIRA COMPENSADA RESINADA, 10 UTILIZAÇÕES. AF_12/2015</v>
          </cell>
          <cell r="C3685" t="str">
            <v>M2</v>
          </cell>
          <cell r="D3685">
            <v>31.91</v>
          </cell>
        </row>
        <row r="3686">
          <cell r="A3686">
            <v>92494</v>
          </cell>
          <cell r="B3686" t="str">
            <v>MONTAGEM E DESMONTAGEM DE FÔRMA DE LAJE NERVURADA COM CUBETA E ASSOALH O COM ÁREA MÉDIA MAIOR QUE 20 M², PÉ-DIREITO SIMPLES, EM CHAPA DE MADE IRA COMPENSADA RESINADA, 10 UTILIZAÇÕES. AF_12/2015</v>
          </cell>
          <cell r="C3686" t="str">
            <v>M2</v>
          </cell>
          <cell r="D3686">
            <v>32.57</v>
          </cell>
        </row>
        <row r="3687">
          <cell r="A3687">
            <v>92495</v>
          </cell>
          <cell r="B3687" t="str">
            <v>MONTAGEM E DESMONTAGEM DE FÔRMA DE LAJE NERVURADA COM CUBETA E ASSOALH O COM ÁREA MÉDIA MENOR OU IGUAL A 20 M², PÉ-DIREITO DUPLO, EM CHAPA DE MADEIRA COMPENSADA RESINADA, 12 UTILIZAÇÕES. AF_12/2015</v>
          </cell>
          <cell r="C3687" t="str">
            <v>M2</v>
          </cell>
          <cell r="D3687">
            <v>43.71</v>
          </cell>
        </row>
        <row r="3688">
          <cell r="A3688">
            <v>92496</v>
          </cell>
          <cell r="B3688" t="str">
            <v>MONTAGEM E DESMONTAGEM DE FÔRMA DE LAJE NERVURADA COM CUBETA E ASSOALH O COM ÁREA MÉDIA MAIOR QUE 20 M², PÉ-DIREITO DUPLO, EM CHAPA DE MADEIR A COMPENSADA RESINADA, 12 UTILIZAÇÕES. AF_12/2015</v>
          </cell>
          <cell r="C3688" t="str">
            <v>M2</v>
          </cell>
          <cell r="D3688">
            <v>41.92</v>
          </cell>
        </row>
        <row r="3689">
          <cell r="A3689">
            <v>92497</v>
          </cell>
          <cell r="B3689" t="str">
            <v>MONTAGEM E DESMONTAGEM DE FÔRMA DE LAJE NERVURADA COM CUBETA E ASSOALH O COM ÁREA MÉDIA MENOR OU IGUAL A 20 M², PÉ-DIREITO SIMPLES, EM CHAPA DE MADEIRA COMPENSADA RESINADA, 12 UTILIZAÇÕES. AF_12/2015</v>
          </cell>
          <cell r="C3689" t="str">
            <v>M2</v>
          </cell>
          <cell r="D3689">
            <v>33.04</v>
          </cell>
        </row>
        <row r="3690">
          <cell r="A3690">
            <v>92498</v>
          </cell>
          <cell r="B3690" t="str">
            <v>MONTAGEM E DESMONTAGEM DE FÔRMA DE LAJE NERVURADA COM CUBETA E ASSOALH O COM ÁREA MÉDIA MAIOR QUE 20 M², PÉ-DIREITO SIMPLES, EM CHAPA DE MADE IRA COMPENSADA RESINADA, 12 UTILIZAÇÕES. AF_12/2015</v>
          </cell>
          <cell r="C3690" t="str">
            <v>M2</v>
          </cell>
          <cell r="D3690">
            <v>31.37</v>
          </cell>
        </row>
        <row r="3691">
          <cell r="A3691">
            <v>92499</v>
          </cell>
          <cell r="B3691" t="str">
            <v>MONTAGEM E DESMONTAGEM DE FÔRMA DE LAJE NERVURADA COM CUBETA E ASSOALH O COM ÁREA MÉDIA MENOR OU IGUAL A 20 M², PÉ-DIREITO DUPLO, EM CHAPA DE MADEIRA COMPENSADA RESINADA, 14 UTILIZAÇÕES. AF_12/2015</v>
          </cell>
          <cell r="C3691" t="str">
            <v>M2</v>
          </cell>
          <cell r="D3691">
            <v>42.86</v>
          </cell>
        </row>
        <row r="3692">
          <cell r="A3692">
            <v>92500</v>
          </cell>
          <cell r="B3692" t="str">
            <v>MONTAGEM E DESMONTAGEM DE FÔRMA DE LAJE NERVURADA COM CUBETA E ASSOALH O COM ÁREA MÉDIA MAIOR QUE 20 M², PÉ-DIREITO DUPLO, EM CHAPA DE MADEIR A COMPENSADA RESINADA, 14 UTILIZAÇÕES. AF_12/2015</v>
          </cell>
          <cell r="C3692" t="str">
            <v>M2</v>
          </cell>
          <cell r="D3692">
            <v>41.11</v>
          </cell>
        </row>
        <row r="3693">
          <cell r="A3693">
            <v>92501</v>
          </cell>
          <cell r="B3693" t="str">
            <v>MONTAGEM E DESMONTAGEM DE FÔRMA DE LAJE NERVURADA COM CUBETA E ASSOALH O COM ÁREA MÉDIA MENOR OU IGUAL A 20 M², PÉ-DIREITO SIMPLES, EM CHAPA DE MADEIRA COMPENSADA RESINADA, 14 UTILIZAÇÕES. AF_12/2015</v>
          </cell>
          <cell r="C3693" t="str">
            <v>M2</v>
          </cell>
          <cell r="D3693">
            <v>32.32</v>
          </cell>
        </row>
        <row r="3694">
          <cell r="A3694">
            <v>92502</v>
          </cell>
          <cell r="B3694" t="str">
            <v>MONTAGEM E DESMONTAGEM DE FÔRMA DE LAJE NERVURADA COM CUBETA E ASSOALH O COM ÁREA MÉDIA MAIOR QUE 20 M², PÉ-DIREITO SIMPLES, EM CHAPA DE MADE IRA COMPENSADA RESINADA, 14 UTILIZAÇÕES. AF_12/2015</v>
          </cell>
          <cell r="C3694" t="str">
            <v>M2</v>
          </cell>
          <cell r="D3694">
            <v>30.7</v>
          </cell>
        </row>
        <row r="3695">
          <cell r="A3695">
            <v>92503</v>
          </cell>
          <cell r="B3695" t="str">
            <v>MONTAGEM E DESMONTAGEM DE FÔRMA DE LAJE NERVURADA COM CUBETA E ASSOALH O COM ÁREA MÉDIA MENOR OU IGUAL A 20 M², PÉ-DIREITO DUPLO, EM CHAPA DE MADEIRA COMPENSADA RESINADA, 18 UTILIZAÇÕES. AF_12/2015</v>
          </cell>
          <cell r="C3695" t="str">
            <v>M2</v>
          </cell>
          <cell r="D3695">
            <v>41.44</v>
          </cell>
        </row>
        <row r="3696">
          <cell r="A3696">
            <v>92504</v>
          </cell>
          <cell r="B3696" t="str">
            <v>MONTAGEM E DESMONTAGEM DE FÔRMA DE LAJE NERVURADA COM CUBETA E ASSOALH O COM ÁREA MÉDIA MAIOR QUE 20 M², PÉ-DIREITO DUPLO, EM CHAPA DE MADEIR A COMPENSADA RESINADA, 18 UTILIZAÇÕES. AF_12/2015</v>
          </cell>
          <cell r="C3696" t="str">
            <v>M2</v>
          </cell>
          <cell r="D3696">
            <v>32.92</v>
          </cell>
        </row>
        <row r="3697">
          <cell r="A3697">
            <v>92505</v>
          </cell>
          <cell r="B3697" t="str">
            <v>MONTAGEM E DESMONTAGEM DE FÔRMA DE LAJE NERVURADA COM CUBETA E ASSOALH O COM ÁREA MÉDIA MENOR OU IGUAL A 20 M², PÉ-DIREITO SIMPLES, EM CHAPA DE MADEIRA COMPENSADA RESINADA, 18 UTILIZAÇÕES. AF_12/2015</v>
          </cell>
          <cell r="C3697" t="str">
            <v>M2</v>
          </cell>
          <cell r="D3697">
            <v>31.11</v>
          </cell>
        </row>
        <row r="3698">
          <cell r="A3698">
            <v>92506</v>
          </cell>
          <cell r="B3698" t="str">
            <v>MONTAGEM E DESMONTAGEM DE FÔRMA DE LAJE NERVURADA COM CUBETA E ASSOALH O COM ÁREA MÉDIA MAIOR QUE 20 M², PÉ-DIREITO SIMPLES, EM CHAPA DE MADE IRA COMPENSADA RESINADA, 18 UTILIZAÇÕES. AF_12/2015</v>
          </cell>
          <cell r="C3698" t="str">
            <v>M2</v>
          </cell>
          <cell r="D3698">
            <v>29.55</v>
          </cell>
        </row>
        <row r="3699">
          <cell r="A3699">
            <v>92507</v>
          </cell>
          <cell r="B3699" t="str">
            <v>MONTAGEM E DESMONTAGEM DE FÔRMA DE LAJE MACIÇA COM ÁREA MÉDIA MENOR OU IGUAL A 20 M², PÉ-DIREITO DUPLO, EM CHAPA DE MADEIRA COMPENSADA RESIN ADA, 2 UTILIZAÇÕES. AF_12/2015</v>
          </cell>
          <cell r="C3699" t="str">
            <v>M2</v>
          </cell>
          <cell r="D3699">
            <v>44.94</v>
          </cell>
        </row>
        <row r="3700">
          <cell r="A3700">
            <v>92508</v>
          </cell>
          <cell r="B3700" t="str">
            <v>MONTAGEM E DESMONTAGEM DE FÔRMA DE LAJE MACIÇA COM ÁREA MÉDIA MAIOR QU E 20 M², PÉ-DIREITO DUPLO, EM CHAPA DE MADEIRA COMPENSADA RESINADA, 2 UTILIZAÇÕES. AF_12/2015</v>
          </cell>
          <cell r="C3700" t="str">
            <v>M2</v>
          </cell>
          <cell r="D3700">
            <v>43.38</v>
          </cell>
        </row>
        <row r="3701">
          <cell r="A3701">
            <v>92509</v>
          </cell>
          <cell r="B3701" t="str">
            <v>MONTAGEM E DESMONTAGEM DE FÔRMA DE LAJE MACIÇA COM ÁREA MÉDIA MENOR OU IGUAL A 20 M², PÉ-DIREITO SIMPLES, EM CHAPA DE MADEIRA COMPENSADA RES INADA, 2 UTILIZAÇÕES. AF_12/2015</v>
          </cell>
          <cell r="C3701" t="str">
            <v>M2</v>
          </cell>
          <cell r="D3701">
            <v>32.43</v>
          </cell>
        </row>
        <row r="3702">
          <cell r="A3702">
            <v>92510</v>
          </cell>
          <cell r="B3702" t="str">
            <v>MONTAGEM E DESMONTAGEM DE FÔRMA DE LAJE MACIÇA COM ÁREA MÉDIA MAIOR QU E 20 M², PÉ-DIREITO SIMPLES, EM CHAPA DE MADEIRA COMPENSADA RESINADA, 2 UTILIZAÇÕES. AF_12/2015</v>
          </cell>
          <cell r="C3702" t="str">
            <v>M2</v>
          </cell>
          <cell r="D3702">
            <v>30.99</v>
          </cell>
        </row>
        <row r="3703">
          <cell r="A3703">
            <v>92511</v>
          </cell>
          <cell r="B3703" t="str">
            <v>MONTAGEM E DESMONTAGEM DE FÔRMA DE LAJE MACIÇA COM ÁREA MÉDIA MENOR OU IGUAL A 20 M², PÉ-DIREITO DUPLO, EM CHAPA DE MADEIRA COMPENSADA RESIN ADA, 4 UTILIZAÇÕES. AF_12/2015</v>
          </cell>
          <cell r="C3703" t="str">
            <v>M2</v>
          </cell>
          <cell r="D3703">
            <v>35.6</v>
          </cell>
        </row>
        <row r="3704">
          <cell r="A3704">
            <v>92512</v>
          </cell>
          <cell r="B3704" t="str">
            <v>MONTAGEM E DESMONTAGEM DE FÔRMA DE LAJE MACIÇA COM ÁREA MÉDIA MAIOR QU E 20 M², PÉ-DIREITO DUPLO, EM CHAPA DE MADEIRA COMPENSADA RESINADA, 4 UTILIZAÇÕES. AF_12/2015</v>
          </cell>
          <cell r="C3704" t="str">
            <v>M2</v>
          </cell>
          <cell r="D3704">
            <v>34.409999999999997</v>
          </cell>
        </row>
        <row r="3705">
          <cell r="A3705">
            <v>92513</v>
          </cell>
          <cell r="B3705" t="str">
            <v>MONTAGEM E DESMONTAGEM DE FÔRMA DE LAJE MACIÇA COM ÁREA MÉDIA MENOR OU IGUAL A 20 M², PÉ-DIREITO SIMPLES, EM CHAPA DE MADEIRA COMPENSADA RES INADA, 4 UTILIZAÇÕES. AF_12/2015</v>
          </cell>
          <cell r="C3705" t="str">
            <v>M2</v>
          </cell>
          <cell r="D3705">
            <v>23.72</v>
          </cell>
        </row>
        <row r="3706">
          <cell r="A3706">
            <v>92514</v>
          </cell>
          <cell r="B3706" t="str">
            <v>MONTAGEM E DESMONTAGEM DE FÔRMA DE LAJE MACIÇA COM ÁREA MÉDIA MAIOR QU E 20 M², PÉ-DIREITO SIMPLES, EM CHAPA DE MADEIRA COMPENSADA RESINADA, 4 UTILIZAÇÕES. AF_12/2015</v>
          </cell>
          <cell r="C3706" t="str">
            <v>M2</v>
          </cell>
          <cell r="D3706">
            <v>22.62</v>
          </cell>
        </row>
        <row r="3707">
          <cell r="A3707">
            <v>92515</v>
          </cell>
          <cell r="B3707" t="str">
            <v>MONTAGEM E DESMONTAGEM DE FÔRMA DE LAJE MACIÇA COM ÁREA MÉDIA MAIOR QU E 20 M², PÉ-DIREITO DUPLO, EM CHAPA DE MADEIRA COMPENSADA RESINADA, 6 UTILIZAÇÕES. AF_12/2015</v>
          </cell>
          <cell r="C3707" t="str">
            <v>M2</v>
          </cell>
          <cell r="D3707">
            <v>30.6</v>
          </cell>
        </row>
        <row r="3708">
          <cell r="A3708">
            <v>92516</v>
          </cell>
          <cell r="B3708" t="str">
            <v>MONTAGEM E DESMONTAGEM DE FÔRMA DE LAJE MACIÇA COM ÁREA MÉDIA MENOR OU IGUAL A 20 M², PÉ-DIREITO DUPLO, EM CHAPA DE MADEIRA COMPENSADA RESIN ADA, 6 UTILIZAÇÕES. AF_12/2015</v>
          </cell>
          <cell r="C3708" t="str">
            <v>M2</v>
          </cell>
          <cell r="D3708">
            <v>29.57</v>
          </cell>
        </row>
        <row r="3709">
          <cell r="A3709">
            <v>92517</v>
          </cell>
          <cell r="B3709" t="str">
            <v>MONTAGEM E DESMONTAGEM DE FÔRMA DE LAJE MACIÇA COM ÁREA MÉDIA MENOR OU IGUAL A 20 M², PÉ-DIREITO SIMPLES, EM CHAPA DE MADEIRA COMPENSADA RES INADA, 6 UTILIZAÇÕES. AF_12/2015</v>
          </cell>
          <cell r="C3709" t="str">
            <v>M2</v>
          </cell>
          <cell r="D3709">
            <v>19.66</v>
          </cell>
        </row>
        <row r="3710">
          <cell r="A3710">
            <v>92518</v>
          </cell>
          <cell r="B3710" t="str">
            <v>MONTAGEM E DESMONTAGEM DE FÔRMA DE LAJE MACIÇA COM ÁREA MÉDIA MAIOR QU E 20 M², PÉ-DIREITO SIMPLES, EM CHAPA DE MADEIRA COMPENSADA RESINADA, 6 UTILIZAÇÕES. AF_12/2015</v>
          </cell>
          <cell r="C3710" t="str">
            <v>M2</v>
          </cell>
          <cell r="D3710">
            <v>18.690000000000001</v>
          </cell>
        </row>
        <row r="3711">
          <cell r="A3711">
            <v>92519</v>
          </cell>
          <cell r="B3711" t="str">
            <v>MONTAGEM E DESMONTAGEM DE FÔRMA DE LAJE MACIÇA COM ÁREA MÉDIA MENOR OU IGUAL A 20 M², PÉ-DIREITO DUPLO, EM CHAPA DE MADEIRA COMPENSADA RESIN ADA, 8 UTILIZAÇÕES. AF_12/2015</v>
          </cell>
          <cell r="C3711" t="str">
            <v>M2</v>
          </cell>
          <cell r="D3711">
            <v>28.05</v>
          </cell>
        </row>
        <row r="3712">
          <cell r="A3712">
            <v>92520</v>
          </cell>
          <cell r="B3712" t="str">
            <v>MONTAGEM E DESMONTAGEM DE FÔRMA DE LAJE MACIÇA COM ÁREA MÉDIA MAIOR QU E 20 M², PÉ-DIREITO DUPLO, EM CHAPA DE MADEIRA COMPENSADA RESINADA, 8 UTILIZAÇÕES. AF_12/2015</v>
          </cell>
          <cell r="C3712" t="str">
            <v>M2</v>
          </cell>
          <cell r="D3712">
            <v>27.1</v>
          </cell>
        </row>
        <row r="3713">
          <cell r="A3713">
            <v>92521</v>
          </cell>
          <cell r="B3713" t="str">
            <v>MONTAGEM E DESMONTAGEM DE FÔRMA DE LAJE MACIÇA COM ÁREA MÉDIA MENOR OU IGUAL A 20 M², PÉ-DIREITO SIMPLES, EM CHAPA DE MADEIRA COMPENSADA RES INADA, 8 UTILIZAÇÕES. AF_12/2015</v>
          </cell>
          <cell r="C3713" t="str">
            <v>M2</v>
          </cell>
          <cell r="D3713">
            <v>17.559999999999999</v>
          </cell>
        </row>
        <row r="3714">
          <cell r="A3714">
            <v>92522</v>
          </cell>
          <cell r="B3714" t="str">
            <v>MONTAGEM E DESMONTAGEM DE FÔRMA DE LAJE MACIÇA COM ÁREA MÉDIA MAIOR QU E 20 M², PÉ-DIREITO SIMPLES, EM CHAPA DE MADEIRA COMPENSADA RESINADA, 8 UTILIZAÇÕES. AF_12/2015</v>
          </cell>
          <cell r="C3714" t="str">
            <v>M2</v>
          </cell>
          <cell r="D3714">
            <v>16.670000000000002</v>
          </cell>
        </row>
        <row r="3715">
          <cell r="A3715">
            <v>92523</v>
          </cell>
          <cell r="B3715" t="str">
            <v>MONTAGEM E DESMONTAGEM DE FÔRMA DE LAJE MACIÇA COM ÁREA MÉDIA MENOR OU IGUAL A 20 M², PÉ-DIREITO DUPLO, EM CHAPA DE MADEIRA COMPENSADA PLAST IFICADA, 10 UTILIZAÇÕES. AF_12/2015</v>
          </cell>
          <cell r="C3715" t="str">
            <v>M2</v>
          </cell>
          <cell r="D3715">
            <v>26.87</v>
          </cell>
        </row>
        <row r="3716">
          <cell r="A3716">
            <v>92524</v>
          </cell>
          <cell r="B3716" t="str">
            <v>MONTAGEM E DESMONTAGEM DE FÔRMA DE LAJE MACIÇA COM ÁREA MÉDIA MAIOR QU E 20 M², PÉ-DIREITO DUPLO, EM CHAPA DE MADEIRA COMPENSADA PLASTIFICADA , 10 UTILIZAÇÕES. AF_12/2015</v>
          </cell>
          <cell r="C3716" t="str">
            <v>M2</v>
          </cell>
          <cell r="D3716">
            <v>25.96</v>
          </cell>
        </row>
        <row r="3717">
          <cell r="A3717">
            <v>92525</v>
          </cell>
          <cell r="B3717" t="str">
            <v>MONTAGEM E DESMONTAGEM DE FÔRMA DE LAJE MACIÇA COM ÁREA MÉDIA MENOR OU IGUAL A 20 M², PÉ-DIREITO SIMPLES, EM CHAPA DE MADEIRA COMPENSADA PLA STIFICADA, 10 UTILIZAÇÕES. AF_12/2015</v>
          </cell>
          <cell r="C3717" t="str">
            <v>M2</v>
          </cell>
          <cell r="D3717">
            <v>16.66</v>
          </cell>
        </row>
        <row r="3718">
          <cell r="A3718">
            <v>92526</v>
          </cell>
          <cell r="B3718" t="str">
            <v>MONTAGEM E DESMONTAGEM DE FÔRMA DE LAJE MACIÇA COM ÁREA MÉDIA MAIOR QU E 20 M², PÉ-DIREITO SIMPLES, EM CHAPA DE MADEIRA COMPENSADA PLASTIFICA DA, 10 UTILIZAÇÕES. AF_12/2015</v>
          </cell>
          <cell r="C3718" t="str">
            <v>M2</v>
          </cell>
          <cell r="D3718">
            <v>15.8</v>
          </cell>
        </row>
        <row r="3719">
          <cell r="A3719">
            <v>92527</v>
          </cell>
          <cell r="B3719" t="str">
            <v>MONTAGEM E DESMONTAGEM DE FÔRMA DE LAJE MACIÇA COM ÁREA MÉDIA MENOR OU IGUAL A 20 M², PÉ-DIREITO DUPLO, EM CHAPA DE MADEIRA COMPENSADA PLAST IFICADA, 12 UTILIZAÇÕES. AF_12/2015</v>
          </cell>
          <cell r="C3719" t="str">
            <v>M2</v>
          </cell>
          <cell r="D3719">
            <v>25.89</v>
          </cell>
        </row>
        <row r="3720">
          <cell r="A3720">
            <v>92528</v>
          </cell>
          <cell r="B3720" t="str">
            <v>MONTAGEM E DESMONTAGEM DE FÔRMA DE LAJE MACIÇA COM ÁREA MÉDIA MAIOR QU E 20 M², PÉ-DIREITO DUPLO, EM CHAPA DE MADEIRA COMPENSADA PLASTIFICADA , 12 UTILIZAÇÕES. AF_12/2015</v>
          </cell>
          <cell r="C3720" t="str">
            <v>M2</v>
          </cell>
          <cell r="D3720">
            <v>25.02</v>
          </cell>
        </row>
        <row r="3721">
          <cell r="A3721">
            <v>92529</v>
          </cell>
          <cell r="B3721" t="str">
            <v>MONTAGEM E DESMONTAGEM DE FÔRMA DE LAJE MACIÇA COM ÁREA MÉDIA MENOR OU IGUAL A 20 M², PÉ-DIREITO SIMPLES, EM CHAPA DE MADEIRA COMPENSADA PLA STIFICADA, 12 UTILIZAÇÕES. AF_12/2015</v>
          </cell>
          <cell r="C3721" t="str">
            <v>M2</v>
          </cell>
          <cell r="D3721">
            <v>15.86</v>
          </cell>
        </row>
        <row r="3722">
          <cell r="A3722">
            <v>92530</v>
          </cell>
          <cell r="B3722" t="str">
            <v>MONTAGEM E DESMONTAGEM DE FÔRMA DE LAJE MACIÇA COM ÁREA MÉDIA MAIOR QU E 20 M², PÉ-DIREITO SIMPLES, EM CHAPA DE MADEIRA COMPENSADA PLASTIFICA DA, 12 UTILIZAÇÕES. AF_12/2015</v>
          </cell>
          <cell r="C3722" t="str">
            <v>M2</v>
          </cell>
          <cell r="D3722">
            <v>15.03</v>
          </cell>
        </row>
        <row r="3723">
          <cell r="A3723">
            <v>92531</v>
          </cell>
          <cell r="B3723" t="str">
            <v>MONTAGEM E DESMONTAGEM DE FÔRMA DE LAJE MACIÇA COM ÁREA MÉDIA MENOR OU IGUAL A 20 M², PÉ-DIREITO DUPLO, EM CHAPA DE MADEIRA COMPENSADA PLAST IFICADA, 14 UTILIZAÇÕES. AF_12/2015</v>
          </cell>
          <cell r="C3723" t="str">
            <v>M2</v>
          </cell>
          <cell r="D3723">
            <v>25.16</v>
          </cell>
        </row>
        <row r="3724">
          <cell r="A3724">
            <v>92532</v>
          </cell>
          <cell r="B3724" t="str">
            <v>MONTAGEM E DESMONTAGEM DE FÔRMA DE LAJE MACIÇA COM ÁREA MÉDIA MAIOR QU E 20 M², PÉ-DIREITO DUPLO, EM CHAPA DE MADEIRA COMPENSADA PLASTIFICADA , 14 UTILIZAÇÕES. AF_12/2015</v>
          </cell>
          <cell r="C3724" t="str">
            <v>M2</v>
          </cell>
          <cell r="D3724">
            <v>24.3</v>
          </cell>
        </row>
        <row r="3725">
          <cell r="A3725">
            <v>92533</v>
          </cell>
          <cell r="B3725" t="str">
            <v>MONTAGEM E DESMONTAGEM DE FÔRMA DE LAJE MACIÇA COM ÁREA MÉDIA MENOR OU IGUAL A 20 M², PÉ-DIREITO SIMPLES, EM CHAPA DE MADEIRA COMPENSADA PLA STIFICADA, 14 UTILIZAÇÕES. AF_12/2015</v>
          </cell>
          <cell r="C3725" t="str">
            <v>M2</v>
          </cell>
          <cell r="D3725">
            <v>15.26</v>
          </cell>
        </row>
        <row r="3726">
          <cell r="A3726">
            <v>92534</v>
          </cell>
          <cell r="B3726" t="str">
            <v>MONTAGEM E DESMONTAGEM DE FÔRMA DE LAJE MACIÇA COM ÁREA MÉDIA MAIOR QU E 20 M², PÉ-DIREITO SIMPLES, EM CHAPA DE MADEIRA COMPENSADA PLASTIFICA DA, 14 UTILIZAÇÕES. AF_12/2015</v>
          </cell>
          <cell r="C3726" t="str">
            <v>M2</v>
          </cell>
          <cell r="D3726">
            <v>14.47</v>
          </cell>
        </row>
        <row r="3727">
          <cell r="A3727">
            <v>92535</v>
          </cell>
          <cell r="B3727" t="str">
            <v>MONTAGEM E DESMONTAGEM DE FÔRMA DE LAJE MACIÇA COM ÁREA MÉDIA MENOR OU IGUAL A 20 M², PÉ-DIREITO DUPLO, EM CHAPA DE MADEIRA COMPENSADA PLAST IFICADA, 18 UTILIZAÇÕES. AF_12/2015</v>
          </cell>
          <cell r="C3727" t="str">
            <v>M2</v>
          </cell>
          <cell r="D3727">
            <v>23.84</v>
          </cell>
        </row>
        <row r="3728">
          <cell r="A3728">
            <v>92536</v>
          </cell>
          <cell r="B3728" t="str">
            <v>MONTAGEM E DESMONTAGEM DE FÔRMA DE LAJE MACIÇA COM ÁREA MÉDIA MAIOR QU E 20 M², PÉ-DIREITO DUPLO, EM CHAPA DE MADEIRA COMPENSADA PLASTIFICADA , 18 UTILIZAÇÕES. AF_12/2015</v>
          </cell>
          <cell r="C3728" t="str">
            <v>M2</v>
          </cell>
          <cell r="D3728">
            <v>23</v>
          </cell>
        </row>
        <row r="3729">
          <cell r="A3729">
            <v>92537</v>
          </cell>
          <cell r="B3729" t="str">
            <v>MONTAGEM E DESMONTAGEM DE FÔRMA DE LAJE MACIÇA COM ÁREA MÉDIA MENOR OU IGUAL A 20 M², PÉ-DIREITO SIMPLES, EM CHAPA DE MADEIRA COMPENSADA PLA STIFICADA, 18 UTILIZAÇÕES. AF_12/2015</v>
          </cell>
          <cell r="C3729" t="str">
            <v>M2</v>
          </cell>
          <cell r="D3729">
            <v>14.11</v>
          </cell>
        </row>
        <row r="3730">
          <cell r="A3730">
            <v>92538</v>
          </cell>
          <cell r="B3730" t="str">
            <v>MONTAGEM E DESMONTAGEM DE FÔRMA DE LAJE MACIÇA COM ÁREA MÉDIA MAIOR QU E 20 M², PÉ-DIREITO SIMPLES, EM CHAPA DE MADEIRA COMPENSADA PLASTIFICA DA, 18 UTILIZAÇÕES. AF_12/2015</v>
          </cell>
          <cell r="C3730" t="str">
            <v>M2</v>
          </cell>
          <cell r="D3730">
            <v>13.33</v>
          </cell>
        </row>
        <row r="3731">
          <cell r="A3731">
            <v>92539</v>
          </cell>
          <cell r="B3731" t="str">
            <v>TRAMA DE MADEIRA COMPOSTA POR RIPAS, CAIBROS E TERÇAS PARA TELHADOS DE ATÉ 2 ÁGUAS PARA TELHA DE ENCAIXE DE CERÂMICA OU DE CONCRETO, INCLUSO TRANSPORTE VERTICAL. AF_12/2015</v>
          </cell>
          <cell r="C3731" t="str">
            <v>M2</v>
          </cell>
          <cell r="D3731">
            <v>32.44</v>
          </cell>
        </row>
        <row r="3732">
          <cell r="A3732">
            <v>92540</v>
          </cell>
          <cell r="B3732" t="str">
            <v>TRAMA DE MADEIRA COMPOSTA POR RIPAS, CAIBROS E TERÇAS PARA TELHADOS DE MAIS QUE 2 ÁGUAS PARA TELHA DE ENCAIXE DE CERÂMICA OU DE CONCRETO, IN CLUSO TRANSPORTE VERTICAL. AF_12/2015</v>
          </cell>
          <cell r="C3732" t="str">
            <v>M2</v>
          </cell>
          <cell r="D3732">
            <v>37.86</v>
          </cell>
        </row>
        <row r="3733">
          <cell r="A3733">
            <v>92541</v>
          </cell>
          <cell r="B3733" t="str">
            <v>TRAMA DE MADEIRA COMPOSTA POR RIPAS, CAIBROS E TERÇAS PARA TELHADOS DE ATÉ 2 ÁGUAS PARA TELHA CERÂMICA CAPA-CANAL, INCLUSO TRANSPORTE VERTIC AL. AF_12/2015</v>
          </cell>
          <cell r="C3733" t="str">
            <v>M2</v>
          </cell>
          <cell r="D3733">
            <v>35.28</v>
          </cell>
        </row>
        <row r="3734">
          <cell r="A3734">
            <v>92542</v>
          </cell>
          <cell r="B3734" t="str">
            <v>TRAMA DE MADEIRA COMPOSTA POR RIPAS, CAIBROS E TERÇAS PARA TELHADOS DE MAIS QUE 2 ÁGUAS PARA TELHA CERÂMICA CAPA-CANAL, INCLUSO TRANSPORTE V ERTICAL. AF_12/2015</v>
          </cell>
          <cell r="C3734" t="str">
            <v>M2</v>
          </cell>
          <cell r="D3734">
            <v>43.89</v>
          </cell>
        </row>
        <row r="3735">
          <cell r="A3735">
            <v>92543</v>
          </cell>
          <cell r="B3735" t="str">
            <v>TRAMA DE MADEIRA COMPOSTA POR TERÇAS PARA TELHADOS DE ATÉ 2 ÁGUAS PARA TELHA ONDULADA DE FIBROCIMENTO, METÁLICA, PLÁSTICA OU TERMOACÚSTICA, INCLUSO TRANSPORTE VERTICAL. AF_12/2015</v>
          </cell>
          <cell r="C3735" t="str">
            <v>M2</v>
          </cell>
          <cell r="D3735">
            <v>9.27</v>
          </cell>
        </row>
        <row r="3736">
          <cell r="A3736">
            <v>92544</v>
          </cell>
          <cell r="B3736" t="str">
            <v>TRAMA DE MADEIRA COMPOSTA POR TERÇAS PARA TELHADOS DE ATÉ 2 ÁGUAS PARA TELHA ESTRUTURAL DE FIBROCIMENTO, INCLUSO TRANSPORTE VERTICAL. AF_12/ 2015</v>
          </cell>
          <cell r="C3736" t="str">
            <v>M2</v>
          </cell>
          <cell r="D3736">
            <v>7.83</v>
          </cell>
        </row>
        <row r="3737">
          <cell r="A3737">
            <v>92545</v>
          </cell>
          <cell r="B3737" t="str">
            <v>FABRICAÇÃO E INSTALAÇÃO DE TESOURA INTEIRA EM MADEIRA NÃO APARELHADA, VÃO DE 3 M, PARA TELHA CERÂMICA OU DE CONCRETO, INCLUSO IÇAMENTO. AF_1 2/2015</v>
          </cell>
          <cell r="C3737" t="str">
            <v>UN</v>
          </cell>
          <cell r="D3737">
            <v>458.17</v>
          </cell>
        </row>
        <row r="3738">
          <cell r="A3738">
            <v>92546</v>
          </cell>
          <cell r="B3738" t="str">
            <v>FABRICAÇÃO E INSTALAÇÃO DE TESOURA INTEIRA EM MADEIRA NÃO APARELHADA, VÃO DE 4 M, PARA TELHA CERÂMICA OU DE CONCRETO, INCLUSO IÇAMENTO. AF_1 2/2015</v>
          </cell>
          <cell r="C3738" t="str">
            <v>UN</v>
          </cell>
          <cell r="D3738">
            <v>565.84</v>
          </cell>
        </row>
        <row r="3739">
          <cell r="A3739">
            <v>92547</v>
          </cell>
          <cell r="B3739" t="str">
            <v>FABRICAÇÃO E INSTALAÇÃO DE TESOURA INTEIRA EM MADEIRA NÃO APARELHADA, VÃO DE 5 M, PARA TELHA CERÂMICA OU DE CONCRETO, INCLUSO IÇAMENTO. AF_1 2/2015</v>
          </cell>
          <cell r="C3739" t="str">
            <v>UN</v>
          </cell>
          <cell r="D3739">
            <v>591.15</v>
          </cell>
        </row>
        <row r="3740">
          <cell r="A3740">
            <v>92548</v>
          </cell>
          <cell r="B3740" t="str">
            <v>FABRICAÇÃO E INSTALAÇÃO DE TESOURA INTEIRA EM MADEIRA NÃO APARELHADA, VÃO DE 6 M, PARA TELHA CERÂMICA OU DE CONCRETO, INCLUSO IÇAMENTO. AF_1 2/2015</v>
          </cell>
          <cell r="C3740" t="str">
            <v>UN</v>
          </cell>
          <cell r="D3740">
            <v>656.17</v>
          </cell>
        </row>
        <row r="3741">
          <cell r="A3741">
            <v>92549</v>
          </cell>
          <cell r="B3741" t="str">
            <v>FABRICAÇÃO E INSTALAÇÃO DE TESOURA INTEIRA EM MADEIRA NÃO APARELHADA, VÃO DE 7 M, PARA TELHA CERÂMICA OU DE CONCRETO, INCLUSO IÇAMENTO. AF_1 2/2015</v>
          </cell>
          <cell r="C3741" t="str">
            <v>UN</v>
          </cell>
          <cell r="D3741">
            <v>843.46</v>
          </cell>
        </row>
        <row r="3742">
          <cell r="A3742">
            <v>92550</v>
          </cell>
          <cell r="B3742" t="str">
            <v>FABRICAÇÃO E INSTALAÇÃO DE TESOURA INTEIRA EM MADEIRA NÃO APARELHADA, VÃO DE 8 M, PARA TELHA CERÂMICA OU DE CONCRETO, INCLUSO IÇAMENTO. AF_1 2/2015</v>
          </cell>
          <cell r="C3742" t="str">
            <v>UN</v>
          </cell>
          <cell r="D3742">
            <v>1013.82</v>
          </cell>
        </row>
        <row r="3743">
          <cell r="A3743">
            <v>92551</v>
          </cell>
          <cell r="B3743" t="str">
            <v>FABRICAÇÃO E INSTALAÇÃO DE TESOURA INTEIRA EM MADEIRA NÃO APARELHADA, VÃO DE 9 M, PARA TELHA CERÂMICA OU DE CONCRETO, INCLUSO IÇAMENTO. AF_1 2/2015</v>
          </cell>
          <cell r="C3743" t="str">
            <v>UN</v>
          </cell>
          <cell r="D3743">
            <v>1047.27</v>
          </cell>
        </row>
        <row r="3744">
          <cell r="A3744">
            <v>92552</v>
          </cell>
          <cell r="B3744" t="str">
            <v>FABRICAÇÃO E INSTALAÇÃO DE TESOURA INTEIRA EM MADEIRA NÃO APARELHADA, VÃO DE 10 M, PARA TELHA CERÂMICA OU DE CONCRETO, INCLUSO IÇAMENTO. AF_ 12/2015</v>
          </cell>
          <cell r="C3744" t="str">
            <v>UN</v>
          </cell>
          <cell r="D3744">
            <v>1143.5</v>
          </cell>
        </row>
        <row r="3745">
          <cell r="A3745">
            <v>92553</v>
          </cell>
          <cell r="B3745" t="str">
            <v>FABRICAÇÃO E INSTALAÇÃO DE TESOURA INTEIRA EM MADEIRA NÃO APARELHADA, VÃO DE 11 M, PARA TELHA CERÂMICA OU DE CONCRETO, INCLUSO IÇAMENTO. AF_ 12/2015</v>
          </cell>
          <cell r="C3745" t="str">
            <v>UN</v>
          </cell>
          <cell r="D3745">
            <v>1334.75</v>
          </cell>
        </row>
        <row r="3746">
          <cell r="A3746">
            <v>92554</v>
          </cell>
          <cell r="B3746" t="str">
            <v>FABRICAÇÃO E INSTALAÇÃO DE TESOURA INTEIRA EM MADEIRA NÃO APARELHADA, VÃO DE 12 M, PARA TELHA CERÂMICA OU DE CONCRETO, INCLUSO IÇAMENTO. AF_ 12/2015</v>
          </cell>
          <cell r="C3746" t="str">
            <v>UN</v>
          </cell>
          <cell r="D3746">
            <v>1372.77</v>
          </cell>
        </row>
        <row r="3747">
          <cell r="A3747">
            <v>92555</v>
          </cell>
          <cell r="B3747" t="str">
            <v>FABRICAÇÃO E INSTALAÇÃO DE TESOURA INTEIRA EM MADEIRA NÃO APARELHADA, VÃO DE 3 M, PARA TELHA ONDULADA DE FIBROCIMENTO, METÁLICA, PLÁSTICA OU TERMOACÚSTICA, INCLUSO IÇAMENTO. AF_12/2015</v>
          </cell>
          <cell r="C3747" t="str">
            <v>UN</v>
          </cell>
          <cell r="D3747">
            <v>453.22</v>
          </cell>
        </row>
        <row r="3748">
          <cell r="A3748">
            <v>92556</v>
          </cell>
          <cell r="B3748" t="str">
            <v>FABRICAÇÃO E INSTALAÇÃO DE TESOURA INTEIRA EM MADEIRA NÃO APARELHADA, VÃO DE 4 M, PARA TELHA ONDULADA DE FIBROCIMENTO, METÁLICA, PLÁSTICA OU TERMOACÚSTICA, INCLUSO IÇAMENTO. AF_12/2015</v>
          </cell>
          <cell r="C3748" t="str">
            <v>UN</v>
          </cell>
          <cell r="D3748">
            <v>557.66</v>
          </cell>
        </row>
        <row r="3749">
          <cell r="A3749">
            <v>92557</v>
          </cell>
          <cell r="B3749" t="str">
            <v>FABRICAÇÃO E INSTALAÇÃO DE TESOURA INTEIRA EM MADEIRA NÃO APARELHADA, VÃO DE 5 M, PARA TELHA ONDULADA DE FIBROCIMENTO, METÁLICA, PLÁSTICA OU TERMOACÚSTICA, INCLUSO IÇAMENTO. AF_12/2015</v>
          </cell>
          <cell r="C3749" t="str">
            <v>UN</v>
          </cell>
          <cell r="D3749">
            <v>582.97</v>
          </cell>
        </row>
        <row r="3750">
          <cell r="A3750">
            <v>92558</v>
          </cell>
          <cell r="B3750" t="str">
            <v>FABRICAÇÃO E INSTALAÇÃO DE TESOURA INTEIRA EM MADEIRA NÃO APARELHADA, VÃO DE 6 M, PARA TELHA ONDULADA DE FIBROCIMENTO, METÁLICA, PLÁSTICA OU TERMOACÚSTICA, INCLUSO IÇAMENTO. AF_12/2015</v>
          </cell>
          <cell r="C3750" t="str">
            <v>UN</v>
          </cell>
          <cell r="D3750">
            <v>653.5</v>
          </cell>
        </row>
        <row r="3751">
          <cell r="A3751">
            <v>92559</v>
          </cell>
          <cell r="B3751" t="str">
            <v>FABRICAÇÃO E INSTALAÇÃO DE TESOURA INTEIRA EM MADEIRA NÃO APARELHADA, VÃO DE 7 M, PARA TELHA ONDULADA DE FIBROCIMENTO, METÁLICA, PLÁSTICA OU TERMOACÚSTICA, INCLUSO IÇAMENTO. AF_12/2015</v>
          </cell>
          <cell r="C3751" t="str">
            <v>UN</v>
          </cell>
          <cell r="D3751">
            <v>834.75</v>
          </cell>
        </row>
        <row r="3752">
          <cell r="A3752">
            <v>92560</v>
          </cell>
          <cell r="B3752" t="str">
            <v>FABRICAÇÃO E INSTALAÇÃO DE TESOURA INTEIRA EM MADEIRA NÃO APARELHADA, VÃO DE 8 M, PARA TELHA ONDULADA DE FIBROCIMENTO, METÁLICA, PLÁSTICA OU TERMOACÚSTICA, INCLUSO IÇAMENTO. AF_12/2015</v>
          </cell>
          <cell r="C3752" t="str">
            <v>UN</v>
          </cell>
          <cell r="D3752">
            <v>1000.53</v>
          </cell>
        </row>
        <row r="3753">
          <cell r="A3753">
            <v>92561</v>
          </cell>
          <cell r="B3753" t="str">
            <v>FABRICAÇÃO E INSTALAÇÃO DE TESOURA INTEIRA EM MADEIRA NÃO APARELHADA, VÃO DE 9 M, PARA TELHA ONDULADA DE FIBROCIMENTO, METÁLICA, PLÁSTICA OU TERMOACÚSTICA, INCLUSO IÇAMENTO. AF_12/2015</v>
          </cell>
          <cell r="C3753" t="str">
            <v>UN</v>
          </cell>
          <cell r="D3753">
            <v>1034.58</v>
          </cell>
        </row>
        <row r="3754">
          <cell r="A3754">
            <v>92562</v>
          </cell>
          <cell r="B3754" t="str">
            <v>FABRICAÇÃO E INSTALAÇÃO DE TESOURA INTEIRA EM MADEIRA NÃO APARELHADA, VÃO DE 10 M, PARA TELHA ONDULADA DE FIBROCIMENTO, METÁLICA, PLÁSTICA O U TERMOACÚSTICA, INCLUSO IÇAMENTO. AF_12/2015</v>
          </cell>
          <cell r="C3754" t="str">
            <v>UN</v>
          </cell>
          <cell r="D3754">
            <v>1122.6199999999999</v>
          </cell>
        </row>
        <row r="3755">
          <cell r="A3755">
            <v>92563</v>
          </cell>
          <cell r="B3755" t="str">
            <v>FABRICAÇÃO E INSTALAÇÃO DE TESOURA INTEIRA EM MADEIRA NÃO APARELHADA, VÃO DE 11 M, PARA TELHA ONDULADA DE FIBROCIMENTO, METÁLICA, PLÁSTICA O U TERMOACÚSTICA, INCLUSO IÇAMENTO. AF_12/2015</v>
          </cell>
          <cell r="C3755" t="str">
            <v>UN</v>
          </cell>
          <cell r="D3755">
            <v>1309.3599999999999</v>
          </cell>
        </row>
        <row r="3756">
          <cell r="A3756">
            <v>92564</v>
          </cell>
          <cell r="B3756" t="str">
            <v>FABRICAÇÃO E INSTALAÇÃO DE TESOURA INTEIRA EM MADEIRA NÃO APARELHADA, VÃO DE 12 M, PARA TELHA ONDULADA DE FIBROCIMENTO, METÁLICA, PLÁSTICA O U TERMOACÚSTICA, INCLUSO IÇAMENTO. AF_12/2015</v>
          </cell>
          <cell r="C3756" t="str">
            <v>UN</v>
          </cell>
          <cell r="D3756">
            <v>1341.89</v>
          </cell>
        </row>
        <row r="3757">
          <cell r="A3757">
            <v>92565</v>
          </cell>
          <cell r="B3757" t="str">
            <v>FABRICAÇÃO E INSTALAÇÃO DE ESTRUTURA PONTALETADA DE MADEIRA NÃO APAREL HADA PARA TELHADOS COM ATÉ 2 ÁGUAS E PARA TELHA CERÂMICA OU DE CONCRET O, INCLUSO TRANSPORTE VERTICAL. AF_12/2015</v>
          </cell>
          <cell r="C3757" t="str">
            <v>M2</v>
          </cell>
          <cell r="D3757">
            <v>17.27</v>
          </cell>
        </row>
        <row r="3758">
          <cell r="A3758">
            <v>92566</v>
          </cell>
          <cell r="B3758" t="str">
            <v>FABRICAÇÃO E INSTALAÇÃO DE ESTRUTURA PONTALETADA DE MADEIRA NÃO APAREL HADA PARA TELHADOS COM ATÉ 2 ÁGUAS E PARA TELHA ONDULADA DE FIBROCIMEN TO, METÁLICA, PLÁSTICA OU TERMOACÚSTICA, INCLUSO TRANSPORTE VERTICAL. AF_12/2015</v>
          </cell>
          <cell r="C3758" t="str">
            <v>M2</v>
          </cell>
          <cell r="D3758">
            <v>9.92</v>
          </cell>
        </row>
        <row r="3759">
          <cell r="A3759">
            <v>92567</v>
          </cell>
          <cell r="B3759" t="str">
            <v>FABRICAÇÃO E INSTALAÇÃO DE ESTRUTURA PONTALETADA DE MADEIRA NÃO APAREL HADA PARA TELHADOS COM MAIS QUE 2 ÁGUAS E PARA TELHA CERÂMICA OU DE CO NCRETO, INCLUSO TRANSPORTE VERTICAL. AF_12/2015</v>
          </cell>
          <cell r="C3759" t="str">
            <v>M2</v>
          </cell>
          <cell r="D3759">
            <v>15.12</v>
          </cell>
        </row>
        <row r="3760">
          <cell r="A3760">
            <v>92568</v>
          </cell>
          <cell r="B3760" t="str">
            <v>TRAMA DE AÇO COMPOSTA POR RIPAS, CAIBROS E TERÇAS PARA TELHADOS DE ATÉ 2 ÁGUAS PARA TELHA DE ENCAIXE DE CERÂMICA OU DE CONCRETO, INCLUSO TRA NSPORTE VERTICAL. AF_12/2015</v>
          </cell>
          <cell r="C3760" t="str">
            <v>M2</v>
          </cell>
          <cell r="D3760">
            <v>49.81</v>
          </cell>
        </row>
        <row r="3761">
          <cell r="A3761">
            <v>92569</v>
          </cell>
          <cell r="B3761" t="str">
            <v>TRAMA DE AÇO COMPOSTA POR RIPAS E CAIBROS PARA TELHADOS DE ATÉ 2 ÁGUAS PARA TELHA DE ENCAIXE DE CERÂMICA OU DE CONCRETO, INCLUSO TRANSPORTE VERTICAL. AF_12/2015</v>
          </cell>
          <cell r="C3761" t="str">
            <v>M2</v>
          </cell>
          <cell r="D3761">
            <v>22.18</v>
          </cell>
        </row>
        <row r="3762">
          <cell r="A3762">
            <v>92570</v>
          </cell>
          <cell r="B3762" t="str">
            <v>TRAMA DE AÇO COMPOSTA POR RIPAS PARA TELHADOS DE ATÉ 2 ÁGUAS PARA TELH A DE ENCAIXE DE CERÂMICA OU DE CONCRETO, INCLUSO TRANSPORTE VERTICAL. AF_12/2015</v>
          </cell>
          <cell r="C3762" t="str">
            <v>M2</v>
          </cell>
          <cell r="D3762">
            <v>9.93</v>
          </cell>
        </row>
        <row r="3763">
          <cell r="A3763">
            <v>92571</v>
          </cell>
          <cell r="B3763" t="str">
            <v>TRAMA DE AÇO COMPOSTA POR RIPAS, CAIBROS E TERÇAS PARA TELHADOS DE MAI S DE 2 ÁGUAS PARA TELHA DE ENCAIXE DE CERÂMICA OU DE CONCRETO, INCLUSO TRANSPORTE VERTICAL. AF_12/2015</v>
          </cell>
          <cell r="C3763" t="str">
            <v>M2</v>
          </cell>
          <cell r="D3763">
            <v>53.66</v>
          </cell>
        </row>
        <row r="3764">
          <cell r="A3764">
            <v>92572</v>
          </cell>
          <cell r="B3764" t="str">
            <v>TRAMA DE AÇO COMPOSTA POR RIPAS E CAIBROS PARA TELHADOS DE MAIS DE 2 Á GUAS PARA TELHA DE ENCAIXE DE CERÂMICA OU DE CONCRETO, INCLUSO TRANSPO RTE VERTICAL. AF_12/2015</v>
          </cell>
          <cell r="C3764" t="str">
            <v>M2</v>
          </cell>
          <cell r="D3764">
            <v>24.48</v>
          </cell>
        </row>
        <row r="3765">
          <cell r="A3765">
            <v>92573</v>
          </cell>
          <cell r="B3765" t="str">
            <v>TRAMA DE AÇO COMPOSTA POR RIPAS PARA TELHADOS DE MAIS DE 2 ÁGUAS PARA TELHA DE ENCAIXE DE CERÂMICA OU DE CONCRETO, INCLUSO TRANSPORTE VERTIC AL, INCLUSO TRANSPORTE VERTICAL. AF_12/2015</v>
          </cell>
          <cell r="C3765" t="str">
            <v>M2</v>
          </cell>
          <cell r="D3765">
            <v>11.53</v>
          </cell>
        </row>
        <row r="3766">
          <cell r="A3766">
            <v>92574</v>
          </cell>
          <cell r="B3766" t="str">
            <v>TRAMA DE AÇO COMPOSTA POR RIPAS, CAIBROS E TERÇAS PARA TELHADOS DE ATÉ 2 ÁGUAS PARA TELHA CERÂMICA CAPA-CANAL, INCLUSO TRANSPORTE VERTICAL. AF_12/2015</v>
          </cell>
          <cell r="C3766" t="str">
            <v>M2</v>
          </cell>
          <cell r="D3766">
            <v>54.33</v>
          </cell>
        </row>
        <row r="3767">
          <cell r="A3767">
            <v>92575</v>
          </cell>
          <cell r="B3767" t="str">
            <v>TRAMA DE AÇO COMPOSTA POR RIPAS E CAIBROS PARA TELHADOS DE ATÉ 2 ÁGUAS PARA TELHA CERÂMICA CAPA-CANAL, INCLUSO TRANSPORTE VERTICAL. AF_12/20 15</v>
          </cell>
          <cell r="C3767" t="str">
            <v>M2</v>
          </cell>
          <cell r="D3767">
            <v>22.22</v>
          </cell>
        </row>
        <row r="3768">
          <cell r="A3768">
            <v>92576</v>
          </cell>
          <cell r="B3768" t="str">
            <v>TRAMA DE AÇO COMPOSTA POR RIPAS PARA TELHADOS DE ATÉ 2 ÁGUAS PARA TELH A CERÂMICA CAPA-CANAL, INCLUSO TRANSPORTE VERTICAL. AF_12/2015</v>
          </cell>
          <cell r="C3768" t="str">
            <v>M2</v>
          </cell>
          <cell r="D3768">
            <v>8.0299999999999994</v>
          </cell>
        </row>
        <row r="3769">
          <cell r="A3769">
            <v>92577</v>
          </cell>
          <cell r="B3769" t="str">
            <v>TRAMA DE AÇO COMPOSTA POR RIPAS, CAIBROS E TERÇAS PARA TELHADOS DE MAI S DE 2 ÁGUAS PARA TELHA CERÂMICA CAPA-CANAL, INCLUSO TRANSPORTE VERTIC AL. AF_12/2015</v>
          </cell>
          <cell r="C3769" t="str">
            <v>M2</v>
          </cell>
          <cell r="D3769">
            <v>58.42</v>
          </cell>
        </row>
        <row r="3770">
          <cell r="A3770">
            <v>92578</v>
          </cell>
          <cell r="B3770" t="str">
            <v>TRAMA DE AÇO COMPOSTA POR RIPAS E CAIBROS PARA TELHADOS DE MAIS DE 2 Á GUAS PARA TELHA CERÂMICA CAPA-CANAL, INCLUSO TRANSPORTE VERTICAL. AF_1 2/2015</v>
          </cell>
          <cell r="C3770" t="str">
            <v>M2</v>
          </cell>
          <cell r="D3770">
            <v>24.47</v>
          </cell>
        </row>
        <row r="3771">
          <cell r="A3771">
            <v>92579</v>
          </cell>
          <cell r="B3771" t="str">
            <v>TRAMA DE AÇO COMPOSTA POR RIPAS PARA TELHADOS DE MAIS DE 2 ÁGUAS PARA TELHA CERÂMICA CAPA-CANAL, INCLUSO TRANSPORTE VERTICAL. AF_12/2015</v>
          </cell>
          <cell r="C3771" t="str">
            <v>M2</v>
          </cell>
          <cell r="D3771">
            <v>9.31</v>
          </cell>
        </row>
        <row r="3772">
          <cell r="A3772">
            <v>92580</v>
          </cell>
          <cell r="B3772" t="str">
            <v>TRAMA DE AÇO COMPOSTA POR TERÇAS PARA TELHADOS DE ATÉ 2 ÁGUAS PARA TEL HA ONDULADA DE FIBROCIMENTO, METÁLICA, PLÁSTICA OU TERMOACÚSTICA, INCL USO TRANSPORTE VERTICAL. AF_12/2015</v>
          </cell>
          <cell r="C3772" t="str">
            <v>M2</v>
          </cell>
          <cell r="D3772">
            <v>23.49</v>
          </cell>
        </row>
        <row r="3773">
          <cell r="A3773">
            <v>92581</v>
          </cell>
          <cell r="B3773" t="str">
            <v>TRAMA DE AÇO COMPOSTA POR TERÇAS PARA TELHADOS DE ATÉ 2 ÁGUAS PARA TEL HA ESTRUTURAL DE FIBROCIMENTO, INCLUSO TRANSPORTE VERTICAL. AF_12/2015</v>
          </cell>
          <cell r="C3773" t="str">
            <v>M2</v>
          </cell>
          <cell r="D3773">
            <v>24.54</v>
          </cell>
        </row>
        <row r="3774">
          <cell r="A3774">
            <v>92582</v>
          </cell>
          <cell r="B3774" t="str">
            <v>FABRICAÇÃO E INSTALAÇÃO DE TESOURA INTEIRA EM AÇO, VÃO DE 3 M, PARA TE LHA CERÂMICA OU DE CONCRETO, INCLUSO IÇAMENTO. AF_12/2015</v>
          </cell>
          <cell r="C3774" t="str">
            <v>UN</v>
          </cell>
          <cell r="D3774">
            <v>340.66</v>
          </cell>
        </row>
        <row r="3775">
          <cell r="A3775">
            <v>92584</v>
          </cell>
          <cell r="B3775" t="str">
            <v>FABRICAÇÃO E INSTALAÇÃO DE TESOURA INTEIRA EM AÇO, VÃO DE 4 M, PARA TE LHA CERÂMICA OU DE CONCRETO, INCLUSO IÇAMENTO. AF_12/2015</v>
          </cell>
          <cell r="C3775" t="str">
            <v>UN</v>
          </cell>
          <cell r="D3775">
            <v>397.98</v>
          </cell>
        </row>
        <row r="3776">
          <cell r="A3776">
            <v>92586</v>
          </cell>
          <cell r="B3776" t="str">
            <v>FABRICAÇÃO E INSTALAÇÃO DE TESOURA INTEIRA EM AÇO, VÃO DE 5 M, PARA TE LHA CERÂMICA OU DE CONCRETO, INCLUSO IÇAMENTO. AF_12/2015</v>
          </cell>
          <cell r="C3776" t="str">
            <v>UN</v>
          </cell>
          <cell r="D3776">
            <v>455.31</v>
          </cell>
        </row>
        <row r="3777">
          <cell r="A3777">
            <v>92588</v>
          </cell>
          <cell r="B3777" t="str">
            <v>FABRICAÇÃO E INSTALAÇÃO DE TESOURA INTEIRA EM AÇO, VÃO DE 6 M, PARA TE LHA CERÂMICA OU DE CONCRETO, INCLUSO IÇAMENTO. AF_12/2015</v>
          </cell>
          <cell r="C3777" t="str">
            <v>UN</v>
          </cell>
          <cell r="D3777">
            <v>566</v>
          </cell>
        </row>
        <row r="3778">
          <cell r="A3778">
            <v>92590</v>
          </cell>
          <cell r="B3778" t="str">
            <v>FABRICAÇÃO E INSTALAÇÃO DE TESOURA INTEIRA EM AÇO, VÃO DE 7 M, PARA TE LHA CERÂMICA OU DE CONCRETO, INCLUSO IÇAMENTO. AF_12/2015</v>
          </cell>
          <cell r="C3778" t="str">
            <v>UN</v>
          </cell>
          <cell r="D3778">
            <v>623.32000000000005</v>
          </cell>
        </row>
        <row r="3779">
          <cell r="A3779">
            <v>92592</v>
          </cell>
          <cell r="B3779" t="str">
            <v>FABRICAÇÃO E INSTALAÇÃO DE TESOURA INTEIRA EM AÇO, VÃO DE 8 M, PARA TE LHA CERÂMICA OU DE CONCRETO, INCLUSO IÇAMENTO. AF_12/2015</v>
          </cell>
          <cell r="C3779" t="str">
            <v>UN</v>
          </cell>
          <cell r="D3779">
            <v>700.38</v>
          </cell>
        </row>
        <row r="3780">
          <cell r="A3780">
            <v>92593</v>
          </cell>
          <cell r="B3780" t="str">
            <v>(COMPOSIÇÃO REPRESENTATIVA) FABRICAÇÃO E INSTALAÇÃO DE TESOURA INTEIRA EM AÇO, PARA VÃOS DE 3 A 12 M E PARA QUALQUER TIPO DE TELHA, INCLUSO IÇAMENTO. AF_12/2015</v>
          </cell>
          <cell r="C3780" t="str">
            <v>KG</v>
          </cell>
          <cell r="D3780">
            <v>5.32</v>
          </cell>
        </row>
        <row r="3781">
          <cell r="A3781">
            <v>92594</v>
          </cell>
          <cell r="B3781" t="str">
            <v>FABRICAÇÃO E INSTALAÇÃO DE TESOURA INTEIRA EM AÇO, VÃO DE 9 M, PARA TE LHA CERÂMICA OU DE CONCRETO, INCLUSO IÇAMENTO. AF_12/2015</v>
          </cell>
          <cell r="C3781" t="str">
            <v>UN</v>
          </cell>
          <cell r="D3781">
            <v>802.41</v>
          </cell>
        </row>
        <row r="3782">
          <cell r="A3782">
            <v>92596</v>
          </cell>
          <cell r="B3782" t="str">
            <v>FABRICAÇÃO E INSTALAÇÃO DE TESOURA INTEIRA EM AÇO, VÃO DE 10 M, PARA T ELHA CERÂMICA OU DE CONCRETO, INCLUSO IÇAMENTO. AF_12/2015</v>
          </cell>
          <cell r="C3782" t="str">
            <v>UN</v>
          </cell>
          <cell r="D3782">
            <v>893.35</v>
          </cell>
        </row>
        <row r="3783">
          <cell r="A3783">
            <v>92598</v>
          </cell>
          <cell r="B3783" t="str">
            <v>FABRICAÇÃO E INSTALAÇÃO DE TESOURA INTEIRA EM AÇO, VÃO DE 11 M, PARA T ELHA CERÂMICA OU DE CONCRETO, INCLUSO IÇAMENTO. AF_12/2015</v>
          </cell>
          <cell r="C3783" t="str">
            <v>UN</v>
          </cell>
          <cell r="D3783">
            <v>950.67</v>
          </cell>
        </row>
        <row r="3784">
          <cell r="A3784">
            <v>92600</v>
          </cell>
          <cell r="B3784" t="str">
            <v>FABRICAÇÃO E INSTALAÇÃO DE TESOURA INTEIRA EM AÇO, VÃO DE 12 M, PARA T ELHA CERÂMICA OU DE CONCRETO, INCLUSO IÇAMENTO. AF_12/2015</v>
          </cell>
          <cell r="C3784" t="str">
            <v>UN</v>
          </cell>
          <cell r="D3784">
            <v>1019.15</v>
          </cell>
        </row>
        <row r="3785">
          <cell r="A3785">
            <v>92602</v>
          </cell>
          <cell r="B3785" t="str">
            <v>FABRICAÇÃO E INSTALAÇÃO DE TESOURA INTEIRA EM AÇO, VÃO DE 3 M, PARA TE LHA ONDULADA DE FIBROCIMENTO, METÁLICA, PLÁSTICA OU TERMOACÚSTICA, INC LUSO IÇAMENTO.. AF_12/2015</v>
          </cell>
          <cell r="C3785" t="str">
            <v>UN</v>
          </cell>
          <cell r="D3785">
            <v>340.66</v>
          </cell>
        </row>
        <row r="3786">
          <cell r="A3786">
            <v>92604</v>
          </cell>
          <cell r="B3786" t="str">
            <v>FABRICAÇÃO E INSTALAÇÃO DE TESOURA INTEIRA EM AÇO, VÃO DE 4 M, PARA TE LHA ONDULADA DE FIBROCIMENTO, METÁLICA, PLÁSTICA OU TERMOACÚSTICA, INC LUSO IÇAMENTO. AF_12/2015</v>
          </cell>
          <cell r="C3786" t="str">
            <v>UN</v>
          </cell>
          <cell r="D3786">
            <v>386.82</v>
          </cell>
        </row>
        <row r="3787">
          <cell r="A3787">
            <v>92606</v>
          </cell>
          <cell r="B3787" t="str">
            <v>FABRICAÇÃO E INSTALAÇÃO DE TESOURA INTEIRA EM AÇO, VÃO DE 5 M, PARA TE LHA ONDULADA DE FIBROCIMENTO, METÁLICA, PLÁSTICA OU TERMOACÚSTICA, INC LUSO IÇAMENTO. AF_12/2015</v>
          </cell>
          <cell r="C3787" t="str">
            <v>UN</v>
          </cell>
          <cell r="D3787">
            <v>444.14</v>
          </cell>
        </row>
        <row r="3788">
          <cell r="A3788">
            <v>92608</v>
          </cell>
          <cell r="B3788" t="str">
            <v>FABRICAÇÃO E INSTALAÇÃO DE TESOURA INTEIRA EM AÇO, VÃO DE 6 M, PARA TE LHA ONDULADA DE FIBROCIMENTO, METÁLICA, PLÁSTICA OU TERMOACÚSTICA, INC LUSO IÇAMENTO. AF_12/2015</v>
          </cell>
          <cell r="C3788" t="str">
            <v>UN</v>
          </cell>
          <cell r="D3788">
            <v>543.67999999999995</v>
          </cell>
        </row>
        <row r="3789">
          <cell r="A3789">
            <v>92610</v>
          </cell>
          <cell r="B3789" t="str">
            <v>FABRICAÇÃO E INSTALAÇÃO DE TESOURA INTEIRA EM AÇO, VÃO DE 7 M, PARA TE LHA ONDULADA DE FIBROCIMENTO, METÁLICA, PLÁSTICA OU TERMOACÚSTICA, INC LUSO IÇAMENTO. AF_12/2015</v>
          </cell>
          <cell r="C3789" t="str">
            <v>UN</v>
          </cell>
          <cell r="D3789">
            <v>601</v>
          </cell>
        </row>
        <row r="3790">
          <cell r="A3790">
            <v>92612</v>
          </cell>
          <cell r="B3790" t="str">
            <v>FABRICAÇÃO E INSTALAÇÃO DE TESOURA INTEIRA EM AÇO, VÃO DE 8 M, PARA TE LHA ONDULADA DE FIBROCIMENTO, METÁLICA, PLÁSTICA OU TERMOACÚSTICA, INC LUSO IÇAMENTO, INCLUSO IÇAMENTO. AF_12/2015</v>
          </cell>
          <cell r="C3790" t="str">
            <v>UN</v>
          </cell>
          <cell r="D3790">
            <v>678.05</v>
          </cell>
        </row>
        <row r="3791">
          <cell r="A3791">
            <v>92614</v>
          </cell>
          <cell r="B3791" t="str">
            <v>FABRICAÇÃO E INSTALAÇÃO DE TESOURA INTEIRA EM AÇO, VÃO DE 9 M, PARA TE LHA ONDULADA DE FIBROCIMENTO, METÁLICA, PLÁSTICA OU TERMOACÚSTICA, INC LUSO IÇAMENTO. AF_12/2015</v>
          </cell>
          <cell r="C3791" t="str">
            <v>UN</v>
          </cell>
          <cell r="D3791">
            <v>757.76</v>
          </cell>
        </row>
        <row r="3792">
          <cell r="A3792">
            <v>92616</v>
          </cell>
          <cell r="B3792" t="str">
            <v>FABRICAÇÃO E INSTALAÇÃO DE TESOURA INTEIRA EM AÇO, VÃO DE 10 M, PARA T ELHA ONDULADA DE FIBROCIMENTO, METÁLICA, PLÁSTICA OU TERMOACÚSTICA, IN CLUSO IÇAMENTO. AF_12/2015</v>
          </cell>
          <cell r="C3792" t="str">
            <v>UN</v>
          </cell>
          <cell r="D3792">
            <v>859.86</v>
          </cell>
        </row>
        <row r="3793">
          <cell r="A3793">
            <v>92618</v>
          </cell>
          <cell r="B3793" t="str">
            <v>FABRICAÇÃO E INSTALAÇÃO DE TESOURA INTEIRA EM AÇO, VÃO DE 11 M, PARA T ELHA ONDULADA DE FIBROCIMENTO, METÁLICA, PLÁSTICA OU TERMOACÚSTICA, IN CLUSO IÇAMENTO. AF_12/2015</v>
          </cell>
          <cell r="C3793" t="str">
            <v>UN</v>
          </cell>
          <cell r="D3793">
            <v>917.18</v>
          </cell>
        </row>
        <row r="3794">
          <cell r="A3794">
            <v>92620</v>
          </cell>
          <cell r="B3794" t="str">
            <v>FABRICAÇÃO E INSTALAÇÃO DE TESOURA INTEIRA EM AÇO, VÃO DE 12 M, PARA T ELHA ONDULADA DE FIBROCIMENTO, METÁLICA, PLÁSTICA OU TERMOACÚSTICA, IN CLUSO IÇAMENTO. AF_12/2015</v>
          </cell>
          <cell r="C3794" t="str">
            <v>UN</v>
          </cell>
          <cell r="D3794">
            <v>974.5</v>
          </cell>
        </row>
        <row r="3795">
          <cell r="A3795">
            <v>92635</v>
          </cell>
          <cell r="B3795" t="str">
            <v>JOELHO 45 GRAUS, EM FERRO GALVANIZADO, CONEXÃO ROSQUEADA, DN 80 (3"), INSTALADO EM REDE DE ALIMENTAÇÃO PARA HIDRANTE - FORNECIMENTO E INSTAL AÇÃO. AF_12/2015</v>
          </cell>
          <cell r="C3795" t="str">
            <v>UN</v>
          </cell>
          <cell r="D3795">
            <v>123.09</v>
          </cell>
        </row>
        <row r="3796">
          <cell r="A3796">
            <v>92636</v>
          </cell>
          <cell r="B3796" t="str">
            <v>JOELHO 90 GRAUS, EM FERRO GALVANIZADO, CONEXÃO ROSQUEADA, DN 80 (3"), INSTALADO EM REDE DE ALIMENTAÇÃO PARA HIDRANTE - FORNECIMENTO E INSTAL AÇÃO. AF_12/2015</v>
          </cell>
          <cell r="C3796" t="str">
            <v>UN</v>
          </cell>
          <cell r="D3796">
            <v>137.31</v>
          </cell>
        </row>
        <row r="3797">
          <cell r="A3797">
            <v>92637</v>
          </cell>
          <cell r="B3797" t="str">
            <v>TÊ, EM FERRO GALVANIZADO, CONEXÃO ROSQUEADA, DN 25 (1"), INSTALADO EM REDE DE ALIMENTAÇÃO PARA HIDRANTE - FORNECIMENTO E INSTALAÇÃO. AF_12/2 015</v>
          </cell>
          <cell r="C3797" t="str">
            <v>UN</v>
          </cell>
          <cell r="D3797">
            <v>44.72</v>
          </cell>
        </row>
        <row r="3798">
          <cell r="A3798">
            <v>92638</v>
          </cell>
          <cell r="B3798" t="str">
            <v>TÊ, EM FERRO GALVANIZADO, CONEXÃO ROSQUEADA, DN 32 (1 1/4"), INSTALADO EM REDE DE ALIMENTAÇÃO PARA HIDRANTE - FORNECIMENTO E INSTALAÇÃO. AF_ 12/2015</v>
          </cell>
          <cell r="C3798" t="str">
            <v>UN</v>
          </cell>
          <cell r="D3798">
            <v>55.98</v>
          </cell>
        </row>
        <row r="3799">
          <cell r="A3799">
            <v>92639</v>
          </cell>
          <cell r="B3799" t="str">
            <v>TÊ, EM FERRO GALVANIZADO, CONEXÃO ROSQUEADA, DN 40 (1 1/2"), INSTALADO EM REDE DE ALIMENTAÇÃO PARA HIDRANTE - FORNECIMENTO E INSTALAÇÃO. AF_ 12/2015</v>
          </cell>
          <cell r="C3799" t="str">
            <v>UN</v>
          </cell>
          <cell r="D3799">
            <v>62.34</v>
          </cell>
        </row>
        <row r="3800">
          <cell r="A3800">
            <v>92640</v>
          </cell>
          <cell r="B3800" t="str">
            <v>TÊ, EM FERRO GALVANIZADO, CONEXÃO ROSQUEADA, DN 50 (2"), INSTALADO EM REDE DE ALIMENTAÇÃO PARA HIDRANTE - FORNECIMENTO E INSTALAÇÃO. AF_12/2 015</v>
          </cell>
          <cell r="C3800" t="str">
            <v>UN</v>
          </cell>
          <cell r="D3800">
            <v>88.92</v>
          </cell>
        </row>
        <row r="3801">
          <cell r="A3801">
            <v>92642</v>
          </cell>
          <cell r="B3801" t="str">
            <v>TÊ, EM FERRO GALVANIZADO, CONEXÃO ROSQUEADA, DN 65 (2 1/2"), INSTALADO EM REDE DE ALIMENTAÇÃO PARA HIDRANTE - FORNECIMENTO E INSTALAÇÃO. AF_ 12/2015</v>
          </cell>
          <cell r="C3801" t="str">
            <v>UN</v>
          </cell>
          <cell r="D3801">
            <v>133.19</v>
          </cell>
        </row>
        <row r="3802">
          <cell r="A3802">
            <v>92644</v>
          </cell>
          <cell r="B3802" t="str">
            <v>TÊ, EM FERRO GALVANIZADO, CONEXÃO ROSQUEADA, DN 80 (3"), INSTALADO EM REDE DE ALIMENTAÇÃO PARA HIDRANTE - FORNECIMENTO E INSTALAÇÃO. AF_12/2 015</v>
          </cell>
          <cell r="C3802" t="str">
            <v>UN</v>
          </cell>
          <cell r="D3802">
            <v>165.39</v>
          </cell>
        </row>
        <row r="3803">
          <cell r="A3803">
            <v>92649</v>
          </cell>
          <cell r="B3803" t="str">
            <v>TUBO DE AÇO PRETO SEM COSTURA, CONEXÃO SOLDADA, DN 50 (2"), INSTALADO EM REDE DE ALIMENTAÇÃO PARA SPRINKLER - FORNECIMENTO E INSTALAÇÃO. AF_ 12/2015</v>
          </cell>
          <cell r="C3803" t="str">
            <v>M</v>
          </cell>
          <cell r="D3803">
            <v>52.33</v>
          </cell>
        </row>
        <row r="3804">
          <cell r="A3804">
            <v>92650</v>
          </cell>
          <cell r="B3804" t="str">
            <v>TUBO DE AÇO PRETO SEM COSTURA, CONEXÃO SOLDADA, DN 65 (2 1/2"), INSTAL ADO EM REDE DE ALIMENTAÇÃO PARA SPRINKLER - FORNECIMENTO E INSTALAÇÃO. AF_12/2015</v>
          </cell>
          <cell r="C3804" t="str">
            <v>M</v>
          </cell>
          <cell r="D3804">
            <v>81.98</v>
          </cell>
        </row>
        <row r="3805">
          <cell r="A3805">
            <v>92651</v>
          </cell>
          <cell r="B3805" t="str">
            <v>TUBO DE AÇO PRETO SEM COSTURA, CONEXÃO SOLDADA, DN 80 (3"), INSTALADO EM REDE DE ALIMENTAÇÃO PARA SPRINKLER - FORNECIMENTO E INSTALAÇÃO. AF_ 12/2015</v>
          </cell>
          <cell r="C3805" t="str">
            <v>M</v>
          </cell>
          <cell r="D3805">
            <v>78.680000000000007</v>
          </cell>
        </row>
        <row r="3806">
          <cell r="A3806">
            <v>92652</v>
          </cell>
          <cell r="B3806" t="str">
            <v>TUBO DE AÇO GALVANIZADO COM COSTURA, CLASSE MÉDIA, CONEXÃO ROSQUEADA, DN 32 (1 1/4"), INSTALADO EM REDE DE ALIMENTAÇÃO PARA SPRINKLER - FORN ECIMENTO E INSTALAÇÃO. AF_12/2015</v>
          </cell>
          <cell r="C3806" t="str">
            <v>M</v>
          </cell>
          <cell r="D3806">
            <v>30.88</v>
          </cell>
        </row>
        <row r="3807">
          <cell r="A3807">
            <v>92653</v>
          </cell>
          <cell r="B3807" t="str">
            <v>TUBO DE AÇO GALVANIZADO COM COSTURA, CLASSE MÉDIA, CONEXÃO ROSQUEADA, DN 40 (1 1/2"), INSTALADO EM REDE DE ALIMENTAÇÃO PARA SPRINKLER - FORN ECIMENTO E INSTALAÇÃO. AF_12/2015</v>
          </cell>
          <cell r="C3807" t="str">
            <v>M</v>
          </cell>
          <cell r="D3807">
            <v>33.76</v>
          </cell>
        </row>
        <row r="3808">
          <cell r="A3808">
            <v>92654</v>
          </cell>
          <cell r="B3808" t="str">
            <v>TUBO DE AÇO GALVANIZADO COM COSTURA, CLASSE MÉDIA, CONEXÃO ROSQUEADA, DN 50 (2"), INSTALADO EM REDE DE ALIMENTAÇÃO PARA SPRINKLER - FORNECIM ENTO E INSTALAÇÃO. AF_12/2015</v>
          </cell>
          <cell r="C3808" t="str">
            <v>M</v>
          </cell>
          <cell r="D3808">
            <v>44.4</v>
          </cell>
        </row>
        <row r="3809">
          <cell r="A3809">
            <v>92655</v>
          </cell>
          <cell r="B3809" t="str">
            <v>TUBO DE AÇO GALVANIZADO COM COSTURA, CLASSE MÉDIA, CONEXÃO ROSQUEADA, DN 65 (2 1/2"), INSTALADO EM REDE DE ALIMENTAÇÃO PARA SPRINKLER - FORN ECIMENTO E INSTALAÇÃO. AF_12/2015</v>
          </cell>
          <cell r="C3809" t="str">
            <v>M</v>
          </cell>
          <cell r="D3809">
            <v>56.74</v>
          </cell>
        </row>
        <row r="3810">
          <cell r="A3810">
            <v>92656</v>
          </cell>
          <cell r="B3810" t="str">
            <v>TUBO DE AÇO GALVANIZADO COM COSTURA, CLASSE MÉDIA, CONEXÃO ROSQUEADA, DN 80 (3"), INSTALADO EM REDE DE ALIMENTAÇÃO PARA SPRINKLER - FORNECIM ENTO E INSTALAÇÃO. AF_12/2015</v>
          </cell>
          <cell r="C3810" t="str">
            <v>M</v>
          </cell>
          <cell r="D3810">
            <v>63.87</v>
          </cell>
        </row>
        <row r="3811">
          <cell r="A3811">
            <v>92657</v>
          </cell>
          <cell r="B3811" t="str">
            <v>NIPLE, EM FERRO GALVANIZADO, CONEXÃO ROSQUEADA, DN 25 (1"), INSTALADO EM REDE DE ALIMENTAÇÃO PARA SPRINKLER - FORNECIMENTO E INSTALAÇÃO. AF_ 12/2015</v>
          </cell>
          <cell r="C3811" t="str">
            <v>UN</v>
          </cell>
          <cell r="D3811">
            <v>17.27</v>
          </cell>
        </row>
        <row r="3812">
          <cell r="A3812">
            <v>92658</v>
          </cell>
          <cell r="B3812" t="str">
            <v>LUVA, EM FERRO GALVANIZADO, CONEXÃO ROSQUEADA, DN 25 (1"), INSTALADO E M REDE DE ALIMENTAÇÃO PARA SPRINKLER - FORNECIMENTO E INSTALAÇÃO. AF_1 2/2015</v>
          </cell>
          <cell r="C3812" t="str">
            <v>UN</v>
          </cell>
          <cell r="D3812">
            <v>18.399999999999999</v>
          </cell>
        </row>
        <row r="3813">
          <cell r="A3813">
            <v>92659</v>
          </cell>
          <cell r="B3813" t="str">
            <v>NIPLE, EM FERRO GALVANIZADO, CONEXÃO ROSQUEADA, DN 32 (1 1/4"), INSTAL ADO EM REDE DE ALIMENTAÇÃO PARA SPRINKLER - FORNECIMENTO E INSTALAÇÃO. AF_12/2015</v>
          </cell>
          <cell r="C3813" t="str">
            <v>UN</v>
          </cell>
          <cell r="D3813">
            <v>21.1</v>
          </cell>
        </row>
        <row r="3814">
          <cell r="A3814">
            <v>92660</v>
          </cell>
          <cell r="B3814" t="str">
            <v>LUVA, EM FERRO GALVANIZADO, CONEXÃO ROSQUEADA, DN 32 (1 1/4"), INSTALA DO EM REDE DE ALIMENTAÇÃO PARA SPRINKLER - FORNECIMENTO E INSTALAÇÃO. AF_12/2015</v>
          </cell>
          <cell r="C3814" t="str">
            <v>UN</v>
          </cell>
          <cell r="D3814">
            <v>22.88</v>
          </cell>
        </row>
        <row r="3815">
          <cell r="A3815">
            <v>92661</v>
          </cell>
          <cell r="B3815" t="str">
            <v>NIPLE, EM FERRO GALVANIZADO, CONEXÃO ROSQUEADA, DN 40 (1 1/2"), INSTAL ADO EM REDE DE ALIMENTAÇÃO PARA SPRINKLER - FORNECIMENTO E INSTALAÇÃO. AF_12/2015</v>
          </cell>
          <cell r="C3815" t="str">
            <v>UN</v>
          </cell>
          <cell r="D3815">
            <v>23.24</v>
          </cell>
        </row>
        <row r="3816">
          <cell r="A3816">
            <v>92662</v>
          </cell>
          <cell r="B3816" t="str">
            <v>LUVA, EM FERRO GALVANIZADO, CONEXÃO ROSQUEADA, DN 40 (1 1/2"), INSTALA DO EM REDE DE ALIMENTAÇÃO PARA SPRINKLER - FORNECIMENTO E INSTALAÇÃO. AF_12/2015</v>
          </cell>
          <cell r="C3816" t="str">
            <v>UN</v>
          </cell>
          <cell r="D3816">
            <v>28.11</v>
          </cell>
        </row>
        <row r="3817">
          <cell r="A3817">
            <v>92663</v>
          </cell>
          <cell r="B3817" t="str">
            <v>NIPLE, EM FERRO GALVANIZADO, CONEXÃO ROSQUEADA, DN 50 (2"), INSTALADO EM REDE DE ALIMENTAÇÃO PARA SPRINKLER - FORNECIMENTO E INSTALAÇÃO. AF_ 12/2015</v>
          </cell>
          <cell r="C3817" t="str">
            <v>UN</v>
          </cell>
          <cell r="D3817">
            <v>39.5</v>
          </cell>
        </row>
        <row r="3818">
          <cell r="A3818">
            <v>92664</v>
          </cell>
          <cell r="B3818" t="str">
            <v>LUVA, EM FERRO GALVANIZADO, CONEXÃO ROSQUEADA, DN 50 (2"), INSTALADO E M REDE DE ALIMENTAÇÃO PARA SPRINKLER - FORNECIMENTO E INSTALAÇÃO. AF_1 2/2015</v>
          </cell>
          <cell r="C3818" t="str">
            <v>UN</v>
          </cell>
          <cell r="D3818">
            <v>38.01</v>
          </cell>
        </row>
        <row r="3819">
          <cell r="A3819">
            <v>92665</v>
          </cell>
          <cell r="B3819" t="str">
            <v>NIPLE, EM FERRO GALVANIZADO, CONEXÃO ROSQUEADA, DN 65 (2 1/2"), INSTAL ADO EM REDE DE ALIMENTAÇÃO PARA SPRINKLER - FORNECIMENTO E INSTALAÇÃO. AF_12/2015</v>
          </cell>
          <cell r="C3819" t="str">
            <v>UN</v>
          </cell>
          <cell r="D3819">
            <v>52.89</v>
          </cell>
        </row>
        <row r="3820">
          <cell r="A3820">
            <v>92666</v>
          </cell>
          <cell r="B3820" t="str">
            <v>LUVA, EM FERRO GALVANIZADO, CONEXÃO ROSQUEADA, DN 65 (2 1/2"), INSTALA DO EM REDE DE ALIMENTAÇÃO PARA SPRINKLER - FORNECIMENTO E INSTALAÇÃO. AF_12/2015</v>
          </cell>
          <cell r="C3820" t="str">
            <v>UN</v>
          </cell>
          <cell r="D3820">
            <v>63.95</v>
          </cell>
        </row>
        <row r="3821">
          <cell r="A3821">
            <v>92667</v>
          </cell>
          <cell r="B3821" t="str">
            <v>NIPLE, EM FERRO GALVANIZADO, CONEXÃO ROSQUEADA, DN 80 (3"), INSTALADO EM REDE DE ALIMENTAÇÃO PARA SPRINKLER - FORNECIMENTO E INSTALAÇÃO. AF_ 12/2015</v>
          </cell>
          <cell r="C3821" t="str">
            <v>UN</v>
          </cell>
          <cell r="D3821">
            <v>71.22</v>
          </cell>
        </row>
        <row r="3822">
          <cell r="A3822">
            <v>92668</v>
          </cell>
          <cell r="B3822" t="str">
            <v>LUVA, EM FERRO GALVANIZADO, CONEXÃO ROSQUEADA, DN 80 (3"), INSTALADO E M REDE DE ALIMENTAÇÃO PARA SPRINKLER - FORNECIMENTO E INSTALAÇÃO. AF_1 2/2015</v>
          </cell>
          <cell r="C3822" t="str">
            <v>UN</v>
          </cell>
          <cell r="D3822">
            <v>89.78</v>
          </cell>
        </row>
        <row r="3823">
          <cell r="A3823">
            <v>92669</v>
          </cell>
          <cell r="B3823" t="str">
            <v>JOELHO 45 GRAUS, EM FERRO GALVANIZADO, CONEXÃO ROSQUEADA, DN 25 (1"), INSTALADO EM REDE DE ALIMENTAÇÃO PARA SPRINKLER - FORNECIMENTO E INSTA LAÇÃO. AF_12/2015</v>
          </cell>
          <cell r="C3823" t="str">
            <v>UN</v>
          </cell>
          <cell r="D3823">
            <v>27.69</v>
          </cell>
        </row>
        <row r="3824">
          <cell r="A3824">
            <v>92670</v>
          </cell>
          <cell r="B3824" t="str">
            <v>JOELHO 90 GRAUS, EM FERRO GALVANIZADO, CONEXÃO ROSQUEADA, DN 25 (1"), INSTALADO EM REDE DE ALIMENTAÇÃO PARA SPRINKLER - FORNECIMENTO E INSTA LAÇÃO. AF_12/2015</v>
          </cell>
          <cell r="C3824" t="str">
            <v>UN</v>
          </cell>
          <cell r="D3824">
            <v>24.78</v>
          </cell>
        </row>
        <row r="3825">
          <cell r="A3825">
            <v>92671</v>
          </cell>
          <cell r="B3825" t="str">
            <v>JOELHO 45 GRAUS, EM FERRO GALVANIZADO, CONEXÃO ROSQUEADA, DN 32 (1 1/4 "), INSTALADO EM REDE DE ALIMENTAÇÃO PARA SPRINKLER - FORNECIMENTO E I NSTALAÇÃO. AF_12/2015</v>
          </cell>
          <cell r="C3825" t="str">
            <v>UN</v>
          </cell>
          <cell r="D3825">
            <v>37.49</v>
          </cell>
        </row>
        <row r="3826">
          <cell r="A3826">
            <v>92672</v>
          </cell>
          <cell r="B3826" t="str">
            <v>JOELHO 90 GRAUS, EM FERRO GALVANIZADO, CONEXÃO ROSQUEADA, DN 32 (1 1/4 "), INSTALADO EM REDE DE ALIMENTAÇÃO PARA SPRINKLER - FORNECIMENTO E I NSTALAÇÃO. AF_12/2015</v>
          </cell>
          <cell r="C3826" t="str">
            <v>UN</v>
          </cell>
          <cell r="D3826">
            <v>31.72</v>
          </cell>
        </row>
        <row r="3827">
          <cell r="A3827">
            <v>92673</v>
          </cell>
          <cell r="B3827" t="str">
            <v>JOELHO 45 GRAUS, EM FERRO GALVANIZADO, CONEXÃO ROSQUEADA, DN 40 (1 1/2 "), INSTALADO EM REDE DE ALIMENTAÇÃO PARA SPRINKLER - FORNECIMENTO E I NSTALAÇÃO. AF_12/2015</v>
          </cell>
          <cell r="C3827" t="str">
            <v>UN</v>
          </cell>
          <cell r="D3827">
            <v>43.15</v>
          </cell>
        </row>
        <row r="3828">
          <cell r="A3828">
            <v>92674</v>
          </cell>
          <cell r="B3828" t="str">
            <v>JOELHO 90 GRAUS, EM FERRO GALVANIZADO, CONEXÃO ROSQUEADA, DN 40 (1 1/2 "), INSTALADO EM REDE DE ALIMENTAÇÃO PARA SPRINKLER - FORNECIMENTO E I NSTALAÇÃO. AF_12/2015</v>
          </cell>
          <cell r="C3828" t="str">
            <v>UN</v>
          </cell>
          <cell r="D3828">
            <v>40.119999999999997</v>
          </cell>
        </row>
        <row r="3829">
          <cell r="A3829">
            <v>92675</v>
          </cell>
          <cell r="B3829" t="str">
            <v>JOELHO 45 GRAUS, EM FERRO GALVANIZADO, CONEXÃO ROSQUEADA, DN 50 (2"), INSTALADO EM REDE DE ALIMENTAÇÃO PARA SPRINKLER - FORNECIMENTO E INSTA LAÇÃO. AF_12/2015</v>
          </cell>
          <cell r="C3829" t="str">
            <v>UN</v>
          </cell>
          <cell r="D3829">
            <v>51.6</v>
          </cell>
        </row>
        <row r="3830">
          <cell r="A3830">
            <v>92676</v>
          </cell>
          <cell r="B3830" t="str">
            <v>JOELHO 90 GRAUS, EM FERRO GALVANIZADO, CONEXÃO ROSQUEADA, DN 50 (2"), INSTALADO EM REDE DE ALIMENTAÇÃO PARA SPRINKLER - FORNECIMENTO E INSTA LAÇÃO. AF_12/2015</v>
          </cell>
          <cell r="C3830" t="str">
            <v>UN</v>
          </cell>
          <cell r="D3830">
            <v>54.69</v>
          </cell>
        </row>
        <row r="3831">
          <cell r="A3831">
            <v>92677</v>
          </cell>
          <cell r="B3831" t="str">
            <v>JOELHO 45 GRAUS, EM FERRO GALVANIZADO, CONEXÃO ROSQUEADA, DN 65 (2 1/2 "), INSTALADO EM REDE DE ALIMENTAÇÃO PARA SPRINKLER - FORNECIMENTO E I NSTALAÇÃO. AF_12/2015</v>
          </cell>
          <cell r="C3831" t="str">
            <v>UN</v>
          </cell>
          <cell r="D3831">
            <v>84.45</v>
          </cell>
        </row>
        <row r="3832">
          <cell r="A3832">
            <v>92678</v>
          </cell>
          <cell r="B3832" t="str">
            <v>JOELHO 90 GRAUS, EM FERRO GALVANIZADO, CONEXÃO ROSQUEADA, DN 65 (2 1/2 "), INSTALADO EM REDE DE ALIMENTAÇÃO PARA SPRINKLER - FORNECIMENTO E I NSTALAÇÃO. AF_12/2015</v>
          </cell>
          <cell r="C3832" t="str">
            <v>UN</v>
          </cell>
          <cell r="D3832">
            <v>92.06</v>
          </cell>
        </row>
        <row r="3833">
          <cell r="A3833">
            <v>92679</v>
          </cell>
          <cell r="B3833" t="str">
            <v>JOELHO 45 GRAUS, EM FERRO GALVANIZADO, CONEXÃO ROSQUEADA, DN 80 (3"), INSTALADO EM REDE DE ALIMENTAÇÃO PARA SPRINKLER - FORNECIMENTO E INSTA LAÇÃO. AF_12/2015</v>
          </cell>
          <cell r="C3833" t="str">
            <v>UN</v>
          </cell>
          <cell r="D3833">
            <v>105.99</v>
          </cell>
        </row>
        <row r="3834">
          <cell r="A3834">
            <v>92680</v>
          </cell>
          <cell r="B3834" t="str">
            <v>JOELHO 90 GRAUS, EM FERRO GALVANIZADO, CONEXÃO ROSQUEADA, DN 80 (3"), INSTALADO EM REDE DE ALIMENTAÇÃO PARA SPRINKLER - FORNECIMENTO E INSTA LAÇÃO. AF_12/2015</v>
          </cell>
          <cell r="C3834" t="str">
            <v>UN</v>
          </cell>
          <cell r="D3834">
            <v>120.2</v>
          </cell>
        </row>
        <row r="3835">
          <cell r="A3835">
            <v>92681</v>
          </cell>
          <cell r="B3835" t="str">
            <v>TÊ, EM FERRO GALVANIZADO, CONEXÃO ROSQUEADA, DN 25 (1"), INSTALADO EM REDE DE ALIMENTAÇÃO PARA SPRINKLER - FORNECIMENTO E INSTALAÇÃO. AF_12/ 2015</v>
          </cell>
          <cell r="C3835" t="str">
            <v>UN</v>
          </cell>
          <cell r="D3835">
            <v>33.71</v>
          </cell>
        </row>
        <row r="3836">
          <cell r="A3836">
            <v>92682</v>
          </cell>
          <cell r="B3836" t="str">
            <v>TÊ, EM FERRO GALVANIZADO, CONEXÃO ROSQUEADA, DN 32 (1 1/4"), INSTALADO EM REDE DE ALIMENTAÇÃO PARA SPRINKLER - FORNECIMENTO E INSTALAÇÃO. AF _12/2015</v>
          </cell>
          <cell r="C3836" t="str">
            <v>UN</v>
          </cell>
          <cell r="D3836">
            <v>43.46</v>
          </cell>
        </row>
        <row r="3837">
          <cell r="A3837">
            <v>92683</v>
          </cell>
          <cell r="B3837" t="str">
            <v>TÊ, EM FERRO GALVANIZADO, CONEXÃO ROSQUEADA, DN 40 (1 1/2"), INSTALADO EM REDE DE ALIMENTAÇÃO PARA SPRINKLER - FORNECIMENTO E INSTALAÇÃO. AF _12/2015</v>
          </cell>
          <cell r="C3837" t="str">
            <v>UN</v>
          </cell>
          <cell r="D3837">
            <v>48.13</v>
          </cell>
        </row>
        <row r="3838">
          <cell r="A3838">
            <v>92684</v>
          </cell>
          <cell r="B3838" t="str">
            <v>TÊ, EM FERRO GALVANIZADO, CONEXÃO ROSQUEADA, DN 50 (2"), INSTALADO EM REDE DE ALIMENTAÇÃO PARA SPRINKLER - FORNECIMENTO E INSTALAÇÃO. AF_12/ 2015</v>
          </cell>
          <cell r="C3838" t="str">
            <v>UN</v>
          </cell>
          <cell r="D3838">
            <v>72.569999999999993</v>
          </cell>
        </row>
        <row r="3839">
          <cell r="A3839">
            <v>92685</v>
          </cell>
          <cell r="B3839" t="str">
            <v>TÊ, EM FERRO GALVANIZADO, CONEXÃO ROSQUEADA, DN 65 (2 1/2"), INSTALADO EM REDE DE ALIMENTAÇÃO PARA SPRINKLER - FORNECIMENTO E INSTALAÇÃO. AF _12/2015</v>
          </cell>
          <cell r="C3839" t="str">
            <v>UN</v>
          </cell>
          <cell r="D3839">
            <v>113.61</v>
          </cell>
        </row>
        <row r="3840">
          <cell r="A3840">
            <v>92686</v>
          </cell>
          <cell r="B3840" t="str">
            <v>TÊ, EM FERRO GALVANIZADO, CONEXÃO ROSQUEADA, DN 80 (3"), INSTALADO EM REDE DE ALIMENTAÇÃO PARA SPRINKLER - FORNECIMENTO E INSTALAÇÃO. AF_12/ 2015</v>
          </cell>
          <cell r="C3840" t="str">
            <v>UN</v>
          </cell>
          <cell r="D3840">
            <v>142.56</v>
          </cell>
        </row>
        <row r="3841">
          <cell r="A3841">
            <v>92687</v>
          </cell>
          <cell r="B3841" t="str">
            <v>TUBO DE AÇO GALVANIZADO COM COSTURA, CLASSE MÉDIA, CONEXÃO ROSQUEADA, DN 15 (1/2"), INSTALADO EM RAMAIS E SUB-RAMAIS DE GÁS - FORNECIMENTO E INSTALAÇÃO. AF_12/2015</v>
          </cell>
          <cell r="C3841" t="str">
            <v>M</v>
          </cell>
          <cell r="D3841">
            <v>13.59</v>
          </cell>
        </row>
        <row r="3842">
          <cell r="A3842">
            <v>92688</v>
          </cell>
          <cell r="B3842" t="str">
            <v>TUBO DE AÇO GALVANIZADO COM COSTURA, CLASSE MÉDIA, CONEXÃO ROSQUEADA, DN 20 (3/4"), INSTALADO EM RAMAIS E SUB-RAMAIS DE GÁS - FORNECIMENTO E INSTALAÇÃO. AF_12/2015</v>
          </cell>
          <cell r="C3842" t="str">
            <v>M</v>
          </cell>
          <cell r="D3842">
            <v>20.309999999999999</v>
          </cell>
        </row>
        <row r="3843">
          <cell r="A3843">
            <v>92689</v>
          </cell>
          <cell r="B3843" t="str">
            <v>TUBO DE AÇO PRETO SEM COSTURA, CLASSE MÉDIA, CONEXÃO SOLDADA, DN 15 (1 /2"), INSTALADO EM RAMAIS E SUB-RAMAIS DE GÁS - FORNECIMENTO E INSTALA ÇÃO. AF_12/2015</v>
          </cell>
          <cell r="C3843" t="str">
            <v>M</v>
          </cell>
          <cell r="D3843">
            <v>21.67</v>
          </cell>
        </row>
        <row r="3844">
          <cell r="A3844">
            <v>92690</v>
          </cell>
          <cell r="B3844" t="str">
            <v>TUBO DE AÇO PRETO SEM COSTURA, CLASSE MÉDIA, CONEXÃO SOLDADA, DN 20 (3 /4"), INSTALADO EM RAMAIS E SUB-RAMAIS DE GÁS - FORNECIMENTO E INSTALA ÇÃO. AF_12/2015</v>
          </cell>
          <cell r="C3844" t="str">
            <v>M</v>
          </cell>
          <cell r="D3844">
            <v>31.37</v>
          </cell>
        </row>
        <row r="3845">
          <cell r="A3845">
            <v>92692</v>
          </cell>
          <cell r="B3845" t="str">
            <v>NIPLE, EM FERRO GALVANIZADO, CONEXÃO ROSQUEADA, DN 15 (1/2"), INSTALAD O EM RAMAIS E SUB-RAMAIS DE GÁS - FORNECIMENTO E INSTALAÇÃO. AF_12/201 5</v>
          </cell>
          <cell r="C3845" t="str">
            <v>UN</v>
          </cell>
          <cell r="D3845">
            <v>8.6</v>
          </cell>
        </row>
        <row r="3846">
          <cell r="A3846">
            <v>92693</v>
          </cell>
          <cell r="B3846" t="str">
            <v>LUVA, EM FERRO GALVANIZADO, CONEXÃO ROSQUEADA, DN 15 (1/2"), INSTALADO EM RAMAIS E SUB-RAMAIS DE GÁS - FORNECIMENTO E INSTALAÇÃO. AF_12/2015</v>
          </cell>
          <cell r="C3846" t="str">
            <v>UN</v>
          </cell>
          <cell r="D3846">
            <v>9.5500000000000007</v>
          </cell>
        </row>
        <row r="3847">
          <cell r="A3847">
            <v>92694</v>
          </cell>
          <cell r="B3847" t="str">
            <v>NIPLE, EM FERRO GALVANIZADO, CONEXÃO ROSQUEADA, DN 20 (3/4"), INSTALAD O EM RAMAIS E SUB-RAMAIS DE GÁS - FORNECIMENTO E INSTALAÇÃO. AF_12/201 5</v>
          </cell>
          <cell r="C3847" t="str">
            <v>UN</v>
          </cell>
          <cell r="D3847">
            <v>13.74</v>
          </cell>
        </row>
        <row r="3848">
          <cell r="A3848">
            <v>92695</v>
          </cell>
          <cell r="B3848" t="str">
            <v>LUVA, EM FERRO GALVANIZADO, CONEXÃO ROSQUEADA, DN 20 (3/4"), INSTALADO EM RAMAIS E SUB-RAMAIS DE GÁS - FORNECIMENTO E INSTALAÇÃO. AF_12/2015</v>
          </cell>
          <cell r="C3848" t="str">
            <v>UN</v>
          </cell>
          <cell r="D3848">
            <v>15.23</v>
          </cell>
        </row>
        <row r="3849">
          <cell r="A3849">
            <v>92696</v>
          </cell>
          <cell r="B3849" t="str">
            <v>NIPLE, EM FERRO GALVANIZADO, CONEXÃO ROSQUEADA, DN 25 (1"), INSTALADO EM RAMAIS E SUB-RAMAIS DE GÁS - FORNECIMENTO E INSTALAÇÃO. AF_12/2015</v>
          </cell>
          <cell r="C3849" t="str">
            <v>UN</v>
          </cell>
          <cell r="D3849">
            <v>22.52</v>
          </cell>
        </row>
        <row r="3850">
          <cell r="A3850">
            <v>92697</v>
          </cell>
          <cell r="B3850" t="str">
            <v>LUVA, EM FERRO GALVANIZADO, CONEXÃO ROSQUEADA, DN 25 (1"), INSTALADO E M RAMAIS E SUB-RAMAIS DE GÁS - FORNECIMENTO E INSTALAÇÃO. AF_12/2015</v>
          </cell>
          <cell r="C3850" t="str">
            <v>UN</v>
          </cell>
          <cell r="D3850">
            <v>23.65</v>
          </cell>
        </row>
        <row r="3851">
          <cell r="A3851">
            <v>92698</v>
          </cell>
          <cell r="B3851" t="str">
            <v>JOELHO 45 GRAUS, EM FERRO GALVANIZADO, CONEXÃO ROSQUEADA, DN 15 (1/2") , INSTALADO EM RAMAIS E SUB-RAMAIS DE GÁS - FORNECIMENTO E INSTALAÇÃO. AF_12/2015</v>
          </cell>
          <cell r="C3851" t="str">
            <v>UN</v>
          </cell>
          <cell r="D3851">
            <v>14.37</v>
          </cell>
        </row>
        <row r="3852">
          <cell r="A3852">
            <v>92699</v>
          </cell>
          <cell r="B3852" t="str">
            <v>JOELHO 90 GRAUS, EM FERRO GALVANIZADO, CONEXÃO ROSQUEADA, DN 15 (1/2") , INSTALADO EM RAMAIS E SUB-RAMAIS DE GÁS - FORNECIMENTO E INSTALAÇÃO. AF_12/2015</v>
          </cell>
          <cell r="C3852" t="str">
            <v>UN</v>
          </cell>
          <cell r="D3852">
            <v>12.4</v>
          </cell>
        </row>
        <row r="3853">
          <cell r="A3853">
            <v>92700</v>
          </cell>
          <cell r="B3853" t="str">
            <v>JOELHO 45 GRAUS, EM FERRO GALVANIZADO, CONEXÃO ROSQUEADA, DN 20 (3/4") , INSTALADO EM RAMAIS E SUB-RAMAIS DE GÁS - FORNECIMENTO E INSTALAÇÃO. AF_12/2015</v>
          </cell>
          <cell r="C3853" t="str">
            <v>UN</v>
          </cell>
          <cell r="D3853">
            <v>23.21</v>
          </cell>
        </row>
        <row r="3854">
          <cell r="A3854">
            <v>92701</v>
          </cell>
          <cell r="B3854" t="str">
            <v>JOELHO 90 GRAUS, EM FERRO GALVANIZADO, CONEXÃO ROSQUEADA, DN 20 (3/4") , INSTALADO EM RAMAIS E SUB-RAMAIS DE GÁS - FORNECIMENTO E INSTALAÇÃO. AF_12/2015</v>
          </cell>
          <cell r="C3854" t="str">
            <v>UN</v>
          </cell>
          <cell r="D3854">
            <v>21.55</v>
          </cell>
        </row>
        <row r="3855">
          <cell r="A3855">
            <v>92702</v>
          </cell>
          <cell r="B3855" t="str">
            <v>JOELHO 45 GRAUS, EM FERRO GALVANIZADO, CONEXÃO ROSQUEADA, DN 25 (1"), INSTALADO EM RAMAIS E SUB-RAMAIS DE GÁS - FORNECIMENTO E INSTALAÇÃO. A F_12/2015</v>
          </cell>
          <cell r="C3855" t="str">
            <v>UN</v>
          </cell>
          <cell r="D3855">
            <v>35.619999999999997</v>
          </cell>
        </row>
        <row r="3856">
          <cell r="A3856">
            <v>92703</v>
          </cell>
          <cell r="B3856" t="str">
            <v>JOELHO 90 GRAUS, EM FERRO GALVANIZADO, CONEXÃO ROSQUEADA, DN 25 (1"), INSTALADO EM RAMAIS E SUB-RAMAIS DE GÁS - FORNECIMENTO E INSTALAÇÃO. A F_12/2015</v>
          </cell>
          <cell r="C3856" t="str">
            <v>UN</v>
          </cell>
          <cell r="D3856">
            <v>32.71</v>
          </cell>
        </row>
        <row r="3857">
          <cell r="A3857">
            <v>92704</v>
          </cell>
          <cell r="B3857" t="str">
            <v>TÊ, EM FERRO GALVANIZADO, CONEXÃO ROSQUEADA, DN 15 (1/2"), INSTALADO E M RAMAIS E SUB-RAMAIS DE GÁS - FORNECIMENTO E INSTALAÇÃO. AF_12/2015</v>
          </cell>
          <cell r="C3857" t="str">
            <v>UN</v>
          </cell>
          <cell r="D3857">
            <v>16.489999999999998</v>
          </cell>
        </row>
        <row r="3858">
          <cell r="A3858">
            <v>92705</v>
          </cell>
          <cell r="B3858" t="str">
            <v>TÊ, EM FERRO GALVANIZADO, CONEXÃO ROSQUEADA, DN 20 (3/4"), INSTALADO E M RAMAIS E SUB-RAMAIS DE GÁS - FORNECIMENTO E INSTALAÇÃO. AF_12/2015</v>
          </cell>
          <cell r="C3858" t="str">
            <v>UN</v>
          </cell>
          <cell r="D3858">
            <v>26.93</v>
          </cell>
        </row>
        <row r="3859">
          <cell r="A3859">
            <v>92706</v>
          </cell>
          <cell r="B3859" t="str">
            <v>TÊ, EM FERRO GALVANIZADO, CONEXÃO ROSQUEADA, DN 25 (1"), INSTALADO EM RAMAIS E SUB-RAMAIS DE GÁS - FORNECIMENTO E INSTALAÇÃO. AF_12/2015</v>
          </cell>
          <cell r="C3859" t="str">
            <v>UN</v>
          </cell>
          <cell r="D3859">
            <v>44.28</v>
          </cell>
        </row>
        <row r="3860">
          <cell r="A3860">
            <v>92712</v>
          </cell>
          <cell r="B3860" t="str">
            <v>APARELHO PARA CORTE E SOLDA OXI-ACETILENO SOBRE RODAS, INCLUSIVE CILIN DROS E MAÇARICOS - DEPRECIAÇÃO. AF_12/2015</v>
          </cell>
          <cell r="C3860" t="str">
            <v>H</v>
          </cell>
          <cell r="D3860">
            <v>0.14000000000000001</v>
          </cell>
        </row>
        <row r="3861">
          <cell r="A3861">
            <v>92713</v>
          </cell>
          <cell r="B3861" t="str">
            <v>APARELHO PARA CORTE E SOLDA OXI-ACETILENO SOBRE RODAS, INCLUSIVE CILIN DROS E MAÇARICOS - JUROS. AF_12/2015</v>
          </cell>
          <cell r="C3861" t="str">
            <v>H</v>
          </cell>
          <cell r="D3861">
            <v>0.03</v>
          </cell>
        </row>
        <row r="3862">
          <cell r="A3862">
            <v>92714</v>
          </cell>
          <cell r="B3862" t="str">
            <v>APARELHO PARA CORTE E SOLDA OXI-ACETILENO SOBRE RODAS, INCLUSIVE CILIN DROS E MAÇARICOS - MANUTENÇÃO. AF_12/2015</v>
          </cell>
          <cell r="C3862" t="str">
            <v>H</v>
          </cell>
          <cell r="D3862">
            <v>0.09</v>
          </cell>
        </row>
        <row r="3863">
          <cell r="A3863">
            <v>92715</v>
          </cell>
          <cell r="B3863" t="str">
            <v>APARELHO PARA CORTE E SOLDA OXI-ACETILENO SOBRE RODAS, INCLUSIVE CILIN DROS E MAÇARICOS - MATERIAIS NA OPERAÇÃO. AF_12/2015</v>
          </cell>
          <cell r="C3863" t="str">
            <v>H</v>
          </cell>
          <cell r="D3863">
            <v>15.93</v>
          </cell>
        </row>
        <row r="3864">
          <cell r="A3864">
            <v>92716</v>
          </cell>
          <cell r="B3864" t="str">
            <v>APARELHO PARA CORTE E SOLDA OXI-ACETILENO SOBRE RODAS, INCLUSIVE CILIN DROS E MAÇARICOS - CHP DIURNO. AF_12/2015</v>
          </cell>
          <cell r="C3864" t="str">
            <v>CHP</v>
          </cell>
          <cell r="D3864">
            <v>16.21</v>
          </cell>
        </row>
        <row r="3865">
          <cell r="A3865">
            <v>92717</v>
          </cell>
          <cell r="B3865" t="str">
            <v>APARELHO PARA CORTE E SOLDA OXI-ACETILENO SOBRE RODAS, INCLUSIVE CILIN DROS E MAÇARICOS - CHI DIURNO. AF_12/2015</v>
          </cell>
          <cell r="C3865" t="str">
            <v>CHI</v>
          </cell>
          <cell r="D3865">
            <v>0.18</v>
          </cell>
        </row>
        <row r="3866">
          <cell r="A3866">
            <v>92718</v>
          </cell>
          <cell r="B3866" t="str">
            <v>CONCRETAGEM DE PILARES, FCK = 25 MPA,  COM USO DE BALDES EM EDIFICAÇÃO COM SEÇÃO MÉDIA DE PILARES MENOR OU IGUAL A 0,25 M² - LANÇAMENTO, ADE NSAMENTO E ACABAMENTO. AF_12/2015</v>
          </cell>
          <cell r="C3866" t="str">
            <v>M3</v>
          </cell>
          <cell r="D3866">
            <v>483.43</v>
          </cell>
        </row>
        <row r="3867">
          <cell r="A3867">
            <v>92719</v>
          </cell>
          <cell r="B3867" t="str">
            <v>CONCRETAGEM DE PILARES, FCK = 25 MPA, COM USO DE GRUA EM EDIFICAÇÃO CO M SEÇÃO MÉDIA DE PILARES MENOR OU IGUAL A 0,25 M² - LANÇAMENTO, ADENSA MENTO E ACABAMENTO. AF_12/2015</v>
          </cell>
          <cell r="C3867" t="str">
            <v>M3</v>
          </cell>
          <cell r="D3867">
            <v>377.24</v>
          </cell>
        </row>
        <row r="3868">
          <cell r="A3868">
            <v>92720</v>
          </cell>
          <cell r="B3868" t="str">
            <v>CONCRETAGEM DE PILARES, FCK = 25 MPA, COM USO DE BOMBA EM EDIFICAÇÃO C OM SEÇÃO MÉDIA DE PILARES MENOR OU IGUAL A 0,25 M² - LANÇAMENTO, ADENS AMENTO E ACABAMENTO. AF_12/2015</v>
          </cell>
          <cell r="C3868" t="str">
            <v>M3</v>
          </cell>
          <cell r="D3868">
            <v>432.64</v>
          </cell>
        </row>
        <row r="3869">
          <cell r="A3869">
            <v>92721</v>
          </cell>
          <cell r="B3869" t="str">
            <v>CONCRETAGEM DE PILARES, FCK = 25 MPA, COM USO DE GRUA EM EDIFICAÇÃO CO M SEÇÃO MÉDIA DE PILARES MAIOR QUE 0,25 M² - LANÇAMENTO, ADENSAMENTO E ACABAMENTO. AF_12/2015</v>
          </cell>
          <cell r="C3869" t="str">
            <v>M3</v>
          </cell>
          <cell r="D3869">
            <v>370.74</v>
          </cell>
        </row>
        <row r="3870">
          <cell r="A3870">
            <v>92722</v>
          </cell>
          <cell r="B3870" t="str">
            <v>CONCRETAGEM DE PILARES, FCK = 25 MPA, COM USO DE BOMBA EM EDIFICAÇÃO C OM SEÇÃO MÉDIA DE PILARES MAIOR QUE 0,25 M² - LANÇAMENTO, ADENSAMENTO E ACABAMENTO. AF_12/2015</v>
          </cell>
          <cell r="C3870" t="str">
            <v>M3</v>
          </cell>
          <cell r="D3870">
            <v>429.94</v>
          </cell>
        </row>
        <row r="3871">
          <cell r="A3871">
            <v>92723</v>
          </cell>
          <cell r="B3871" t="str">
            <v>CONCRETAGEM DE VIGAS E LAJES, FCK=20 MPA, PARA LAJES PREMOLDADAS COM U SO DE BOMBA EM EDIFICAÇÃO COM ÁREA MÉDIA DE LAJES MENOR OU IGUAL A 20 M² - LANÇAMENTO, ADENSAMENTO E ACABAMENTO. AF_12/2015</v>
          </cell>
          <cell r="C3871" t="str">
            <v>M3</v>
          </cell>
          <cell r="D3871">
            <v>416.37</v>
          </cell>
        </row>
        <row r="3872">
          <cell r="A3872">
            <v>92724</v>
          </cell>
          <cell r="B3872" t="str">
            <v>CONCRETAGEM DE VIGAS E LAJES, FCK=20 MPA, PARA LAJES PREMOLDADAS COM U SO DE BOMBA EM EDIFICAÇÃO COM ÁREA MÉDIA DE LAJES MAIOR QUE 20 M² - LA NÇAMENTO, ADENSAMENTO E ACABAMENTO. AF_12/2015</v>
          </cell>
          <cell r="C3872" t="str">
            <v>M3</v>
          </cell>
          <cell r="D3872">
            <v>414.02</v>
          </cell>
        </row>
        <row r="3873">
          <cell r="A3873">
            <v>92725</v>
          </cell>
          <cell r="B3873" t="str">
            <v>CONCRETAGEM DE VIGAS E LAJES, FCK=20 MPA, PARA LAJES MACIÇAS OU NERVUR ADAS COM USO DE BOMBA EM EDIFICAÇÃO COM ÁREA MÉDIA DE LAJES MENOR OU I GUAL A 20 M² - LANÇAMENTO, ADENSAMENTO E ACABAMENTO. AF_12/2015</v>
          </cell>
          <cell r="C3873" t="str">
            <v>M3</v>
          </cell>
          <cell r="D3873">
            <v>413.03</v>
          </cell>
        </row>
        <row r="3874">
          <cell r="A3874">
            <v>92726</v>
          </cell>
          <cell r="B3874" t="str">
            <v>CONCRETAGEM DE VIGAS E LAJES, FCK=20 MPA, PARA LAJES MACIÇAS OU NERVUR ADAS COM USO DE BOMBA EM EDIFICAÇÃO COM ÁREA MÉDIA DE LAJES MAIOR QUE 20 M² - LANÇAMENTO, ADENSAMENTO E ACABAMENTO. AF_12/2015</v>
          </cell>
          <cell r="C3874" t="str">
            <v>M3</v>
          </cell>
          <cell r="D3874">
            <v>411.37</v>
          </cell>
        </row>
        <row r="3875">
          <cell r="A3875">
            <v>92727</v>
          </cell>
          <cell r="B3875" t="str">
            <v>CONCRETAGEM DE VIGAS E LAJES, FCK=20 MPA, PARA LAJES PREMOLDADAS COM J ERICAS EM ELEVADOR DE CABO EM EDIFICAÇÃO DE MULTIPAVIMENTOS ATÉ 16 AND ARES, COM ÁREA MÉDIA DE LAJES MENOR OU IGUAL A 20 M² - LANÇAMENTO, ADE NSAMENTO E ACABAMENTO. AF_12/2015</v>
          </cell>
          <cell r="C3875" t="str">
            <v>M3</v>
          </cell>
          <cell r="D3875">
            <v>430.36</v>
          </cell>
        </row>
        <row r="3876">
          <cell r="A3876">
            <v>92728</v>
          </cell>
          <cell r="B3876" t="str">
            <v>CONCRETAGEM DE VIGAS E LAJES, FCK=20 MPA, PARA LAJES PREMOLDADAS COM J ERICAS EM ELEVADOR DE CABO EM EDIFICAÇÃO DE MULTIPAVIMENTOS ATÉ 16 AND ARES, COM ÁREA MÉDIA DE LAJES MAIOR QUE 20 M² - LANÇAMENTO, ADENSAMENT O E ACABAMENTO. AF_12/2015</v>
          </cell>
          <cell r="C3876" t="str">
            <v>M3</v>
          </cell>
          <cell r="D3876">
            <v>413.58</v>
          </cell>
        </row>
        <row r="3877">
          <cell r="A3877">
            <v>92729</v>
          </cell>
          <cell r="B3877" t="str">
            <v>CONCRETAGEM DE VIGAS E LAJES, FCK=20 MPA, PARA LAJES MACIÇAS OU NERVUR ADAS COM JERICAS EM ELEVADOR DE CABO EM EDIFICAÇÃO DE MULTIPAVIMENTOS ATÉ 16 ANDARES, COM ÁREA MÉDIA DE LAJES MENOR OU IGUAL A 20 M² - LANÇA MENTO, ADENSAMENTO E ACABAMENTO. AF_12/2015</v>
          </cell>
          <cell r="C3877" t="str">
            <v>M3</v>
          </cell>
          <cell r="D3877">
            <v>406.48</v>
          </cell>
        </row>
        <row r="3878">
          <cell r="A3878">
            <v>92730</v>
          </cell>
          <cell r="B3878" t="str">
            <v>CONCRETAGEM DE VIGAS E LAJES, FCK=20 MPA, PARA LAJES MACIÇAS OU NERVUR ADAS COM JERICAS EM ELEVADOR DE CABO EM EDIFICAÇÃO DE MULTIPAVIMENTOS ATÉ 16 ANDARES, COM ÁREA MÉDIA DE LAJES MAIOR QUE 20 M² - LANÇAMENTO, ADENSAMENTO E ACABAMENTO. AF_12/2015</v>
          </cell>
          <cell r="C3878" t="str">
            <v>M3</v>
          </cell>
          <cell r="D3878">
            <v>394.64</v>
          </cell>
        </row>
        <row r="3879">
          <cell r="A3879">
            <v>92731</v>
          </cell>
          <cell r="B3879" t="str">
            <v>CONCRETAGEM DE VIGAS E LAJES, FCK=20 MPA, PARA LAJES PREMOLDADAS COM J ERICAS EM CREMALHEIRA EM EDIFICAÇÃO DE MULTIPAVIMENTOS ATÉ 16 ANDARES, COM ÁREA MÉDIA DE LAJES MENOR OU IGUAL A 20 M² - LANÇAMENTO, ADENSAME NTO E ACABAMENTO. AF_12/2015</v>
          </cell>
          <cell r="C3879" t="str">
            <v>M3</v>
          </cell>
          <cell r="D3879">
            <v>408.3</v>
          </cell>
        </row>
        <row r="3880">
          <cell r="A3880">
            <v>92732</v>
          </cell>
          <cell r="B3880" t="str">
            <v>CONCRETAGEM DE VIGAS E LAJES, FCK=20 MPA, PARA LAJES PREMOLDADAS COM J ERICAS EM CREMALHEIRA EM EDIFICAÇÃO DE MULTIPAVIMENTOS ATÉ 16 ANDARES, COM ÁREA MÉDIA DE LAJES MAIOR QUE 20 M² - LANÇAMENTO, ADENSAMENTO E A CABAMENTO. AF_12/2015</v>
          </cell>
          <cell r="C3880" t="str">
            <v>M3</v>
          </cell>
          <cell r="D3880">
            <v>396.81</v>
          </cell>
        </row>
        <row r="3881">
          <cell r="A3881">
            <v>92733</v>
          </cell>
          <cell r="B3881" t="str">
            <v>CONCRETAGEM DE VIGAS E LAJES, FCK=20 MPA, PARA LAJES MACIÇAS OU NERVUR ADAS COM JERICAS EM CREMALHEIRA EM EDIFICAÇÃO DE MULTIPAVIMENTOS ATÉ 1 6 ANDARES, COM ÁREA MÉDIA DE LAJES MENOR OU IGUAL A 20 M² - LANÇAMENTO , ADENSAMENTO E ACABAMENTO. AF_12/2015</v>
          </cell>
          <cell r="C3881" t="str">
            <v>M3</v>
          </cell>
          <cell r="D3881">
            <v>391.92</v>
          </cell>
        </row>
        <row r="3882">
          <cell r="A3882">
            <v>92734</v>
          </cell>
          <cell r="B3882" t="str">
            <v>CONCRETAGEM DE VIGAS E LAJES, FCK=20 MPA, PARA LAJES MACIÇAS OU NERVUR ADAS COM JERICAS EM CREMALHEIRA EM EDIFICAÇÃO DE MULTIPAVIMENTOS ATÉ 1 6 ANDARES, COM ÁREA MÉDIA DE LAJES MAIOR QUE 20 M² - LANÇAMENTO, ADENS AMENTO E ACABAMENTO. AF_12/2015</v>
          </cell>
          <cell r="C3882" t="str">
            <v>M3</v>
          </cell>
          <cell r="D3882">
            <v>383.82</v>
          </cell>
        </row>
        <row r="3883">
          <cell r="A3883">
            <v>92735</v>
          </cell>
          <cell r="B3883" t="str">
            <v>CONCRETAGEM DE VIGAS E LAJES, FCK=20 MPA, PARA LAJES PREMOLDADAS COM G RUA DE CAÇAMBA DE 350 L EM EDIFICAÇÃO DE MULTIPAVIMENTOS ATÉ 16 ANDARE S, COM ÁREA MÉDIA DE LAJES MENOR OU IGUAL A 20 M² - LANÇAMENTO, ADENSA MENTO E ACABAMENTO. AF_12/2015</v>
          </cell>
          <cell r="C3883" t="str">
            <v>M3</v>
          </cell>
          <cell r="D3883">
            <v>388.28</v>
          </cell>
        </row>
        <row r="3884">
          <cell r="A3884">
            <v>92736</v>
          </cell>
          <cell r="B3884" t="str">
            <v>CONCRETAGEM DE VIGAS E LAJES, FCK=20 MPA, PARA LAJES PREMOLDADAS COM G RUA DE CAÇAMBA DE 350 L EM EDIFICAÇÃO DE MULTIPAVIMENTOS ATÉ 16 ANDARE S, COM ÁREA MÉDIA DE LAJES MAIOR QUE 20 M² - LANÇAMENTO, ADENSAMENTO E ACABAMENTO. AF_12/2015</v>
          </cell>
          <cell r="C3884" t="str">
            <v>M3</v>
          </cell>
          <cell r="D3884">
            <v>379.56</v>
          </cell>
        </row>
        <row r="3885">
          <cell r="A3885">
            <v>92739</v>
          </cell>
          <cell r="B3885" t="str">
            <v>CONCRETAGEM DE VIGAS E LAJES, FCK=20 MPA, PARA LAJES MACIÇAS OU NERVUR ADAS COM GRUA DE CAÇAMBA DE 500 L EM EDIFICAÇÃO DE MULTIPAVIMENTOS ATÉ 16 ANDARES, COM ÁREA MÉDIA DE LAJES MENOR OU IGUAL A 20 M² - LANÇAMEN TO, ADENSAMENTO E ACABAMENTO. AF_12/2015</v>
          </cell>
          <cell r="C3885" t="str">
            <v>M3</v>
          </cell>
          <cell r="D3885">
            <v>366.9</v>
          </cell>
        </row>
        <row r="3886">
          <cell r="A3886">
            <v>92740</v>
          </cell>
          <cell r="B3886" t="str">
            <v>CONCRETAGEM DE VIGAS E LAJES, FCK=20 MPA, PARA LAJES MACIÇAS OU NERVUR ADAS COM GRUA DE CAÇAMBA DE 500 L EM EDIFICAÇÃO DE MULTIPAVIMENTOS ATÉ 16 ANDARES, COM ÁREA MÉDIA DE LAJES MAIOR QUE 20 M² - LANÇAMENTO, ADE NSAMENTO E ACABAMENTO. AF_12/2015</v>
          </cell>
          <cell r="C3886" t="str">
            <v>M3</v>
          </cell>
          <cell r="D3886">
            <v>362.58</v>
          </cell>
        </row>
        <row r="3887">
          <cell r="A3887">
            <v>92741</v>
          </cell>
          <cell r="B3887" t="str">
            <v>CONCRETAGEM DE VIGAS E LAJES, FCK=20 MPA, PARA QUALQUER TIPO DE LAJE C OM BALDES EM EDIFICAÇÃO TÉRREA, COM ÁREA MÉDIA DE LAJES MENOR OU IGUAL A 20 M² - LANÇAMENTO, ADENSAMENTO E ACABAMENTO. AF_12/2015</v>
          </cell>
          <cell r="C3887" t="str">
            <v>M3</v>
          </cell>
          <cell r="D3887">
            <v>522.29999999999995</v>
          </cell>
        </row>
        <row r="3888">
          <cell r="A3888">
            <v>92742</v>
          </cell>
          <cell r="B3888" t="str">
            <v>CONCRETAGEM DE VIGAS E LAJES, FCK=20 MPA, PARA QUALQUER TIPO DE LAJE C OM BALDES EM EDIFICAÇÃO DE MULTIPAVIMENTOS ATÉ 04 ANDARES, COM ÁREA MÉ DIA DE LAJES MENOR OU IGUAL A 20 M² - LANÇAMENTO, ADENSAMENTO E ACABAM ENTO. AF_12/2015</v>
          </cell>
          <cell r="C3888" t="str">
            <v>M3</v>
          </cell>
          <cell r="D3888">
            <v>690.14</v>
          </cell>
        </row>
        <row r="3889">
          <cell r="A3889">
            <v>92743</v>
          </cell>
          <cell r="B3889" t="str">
            <v>MURO DE GABIÃO, ENCHIMENTO COM PEDRA DE MÃO TIPO RACHÃO, DE GRAVIDADE, COM GAIOLAS DE COMPRIMENTO IGUAL A 2 METROS, ALTURA DO MURO DE ATÉ 4 METROS - FORNECIMENTO E EXECUÇÃO. AF_12/2015</v>
          </cell>
          <cell r="C3889" t="str">
            <v>M3</v>
          </cell>
          <cell r="D3889">
            <v>339.38</v>
          </cell>
        </row>
        <row r="3890">
          <cell r="A3890">
            <v>92744</v>
          </cell>
          <cell r="B3890" t="str">
            <v>MURO DE GABIÃO, ENCHIMENTO COM PEDRA DE MÃO TIPO RACHÃO, DE GRAVIDADE, COM GAIOLAS DE COMPRIMENTO IGUAL A 5 METROS, ALTURA DO MURO DE ATÉ 4 METROS - FORNECIMENTO E EXECUÇÃO. AF_12/2015</v>
          </cell>
          <cell r="C3890" t="str">
            <v>M3</v>
          </cell>
          <cell r="D3890">
            <v>307.36</v>
          </cell>
        </row>
        <row r="3891">
          <cell r="A3891">
            <v>92745</v>
          </cell>
          <cell r="B3891" t="str">
            <v>MURO DE GABIÃO, ENCHIMENTO COM PEDRA DE MÃO TIPO RACHÃO, DE GRAVIDADE, COM GAIOLAS DE COMPRIMENTO IGUAL A 2 METROS, ALTURA DO MURO ACIMA DE 4 E ATÉ 6 METROS - FORNECIMENTO E EXECUÇÃO. AF_12/2015</v>
          </cell>
          <cell r="C3891" t="str">
            <v>M3</v>
          </cell>
          <cell r="D3891">
            <v>413.51</v>
          </cell>
        </row>
        <row r="3892">
          <cell r="A3892">
            <v>92746</v>
          </cell>
          <cell r="B3892" t="str">
            <v>MURO DE GABIÃO, ENCHIMENTO COM PEDRA DE MÃO TIPO RACHÃO, DE GRAVIDADE, COM GAIOLAS DE COMPRIMENTO IGUAL A 5 METROS, ALTURA DO MURO ACIMA DE 4 E ATÉ 6 METROS - FORNECIMENTO E EXECUÇÃO. AF_12/2015</v>
          </cell>
          <cell r="C3892" t="str">
            <v>M3</v>
          </cell>
          <cell r="D3892">
            <v>364.61</v>
          </cell>
        </row>
        <row r="3893">
          <cell r="A3893">
            <v>92747</v>
          </cell>
          <cell r="B3893" t="str">
            <v>MURO DE GABIÃO, ENCHIMENTO COM PEDRA DE MÃO TIPO RACHÃO, DE GRAVIDADE, COM GAIOLAS DE COMPRIMENTO IGUAL A 2 METROS, ALTURA DO MURO ACIMA DE 6 E ATÉ 10 METROS - FORNECIMENTO E EXECUÇÃO. AF_12/2015</v>
          </cell>
          <cell r="C3893" t="str">
            <v>M3</v>
          </cell>
          <cell r="D3893">
            <v>455.78</v>
          </cell>
        </row>
        <row r="3894">
          <cell r="A3894">
            <v>92748</v>
          </cell>
          <cell r="B3894" t="str">
            <v>MURO DE GABIÃO, ENCHIMENTO COM PEDRA DE MÃO TIPO RACHÃO, DE GRAVIDADE, COM GAIOLAS DE COMPRIMENTO IGUAL A 5 METROS, ALTURA DO MURO MAIOR QUE 6 ATÉ 10 METROS - FORNECIMENTO E EXECUÇÃO. AF_12/2015</v>
          </cell>
          <cell r="C3894" t="str">
            <v>M3</v>
          </cell>
          <cell r="D3894">
            <v>397.51</v>
          </cell>
        </row>
        <row r="3895">
          <cell r="A3895">
            <v>92749</v>
          </cell>
          <cell r="B3895" t="str">
            <v>MURO DE GABIÃO, ENCHIMENTO COM PEDRA DE MÃO TIPO RACHÃO, COM SOLO REFO RÇADO, ALTURA DO MURO DE ATÉ 4 METROS - FORNECIMENTO E EXECUÇÃO. AF_12 /2015</v>
          </cell>
          <cell r="C3895" t="str">
            <v>M3</v>
          </cell>
          <cell r="D3895">
            <v>464.48</v>
          </cell>
        </row>
        <row r="3896">
          <cell r="A3896">
            <v>92750</v>
          </cell>
          <cell r="B3896" t="str">
            <v>MURO DE GABIÃO, ENCHIMENTO COM PEDRA DE MÃO TIPO RACHÃO, COM SOLO REFO RÇADO, ALTURA DO MURO ACIMA DE 4 E ATÉ 12 METROS - FORNECIMENTO E EXEC UÇÃO. AF_12/2015</v>
          </cell>
          <cell r="C3896" t="str">
            <v>M3</v>
          </cell>
          <cell r="D3896">
            <v>768.81</v>
          </cell>
        </row>
        <row r="3897">
          <cell r="A3897">
            <v>92751</v>
          </cell>
          <cell r="B3897" t="str">
            <v>MURO DE GABIÃO, ENCHIMENTO COM PEDRA DE MÃO TIPO RACHÃO, COM SOLO REFO RÇADO, ALTURA DO MURO ACIMA DE 12 E ATÉ 20 METROS - FORNECIMENTO E EXE CUÇÃO. AF_12/2015</v>
          </cell>
          <cell r="C3897" t="str">
            <v>M3</v>
          </cell>
          <cell r="D3897">
            <v>944.99</v>
          </cell>
        </row>
        <row r="3898">
          <cell r="A3898">
            <v>92752</v>
          </cell>
          <cell r="B3898" t="str">
            <v>MURO DE GABIÃO, ENCHIMENTO COM PEDRA DE MÃO TIPO RACHÃO, COM SOLO REFO RÇADO, ALTURA DO MURO ACIMA DE 20 E ATÉ 28 METROS - FORNECIMENTO E EXE CUÇÃO. AF_12/2015</v>
          </cell>
          <cell r="C3898" t="str">
            <v>M3</v>
          </cell>
          <cell r="D3898">
            <v>1120.21</v>
          </cell>
        </row>
        <row r="3899">
          <cell r="A3899">
            <v>92753</v>
          </cell>
          <cell r="B3899" t="str">
            <v>MURO DE GABIÃO, ENCHIMENTO COM RESÍDUO DE CONSTRUÇÃO E DEMOLIÇÃO, DE G RAVIDADE, COM GAIOLA TRAPEZOIDAL DE COMPRIMENTO IGUAL A 2 METROS, ALTU RA DO MURO DE ATÉ 2 METROS - FORNECIMENTO E EXECUÇÃO. AF_12/2015</v>
          </cell>
          <cell r="C3899" t="str">
            <v>M3</v>
          </cell>
          <cell r="D3899">
            <v>310.98</v>
          </cell>
        </row>
        <row r="3900">
          <cell r="A3900">
            <v>92754</v>
          </cell>
          <cell r="B3900" t="str">
            <v>MURO DE GABIÃO, ENCHIMENTO COM RESÍDUO DE CONSTRUÇÃO E DEMOLIÇÃO, DE G RAVIDADE, COM GAIOLA TRAPEZOIDAL DE COMPRIMENTO IGUAL A 2 METROS, ALTU RA DO MURO ACIMA DE 2 E ATÉ 4 METROS - FORNECIMENTO E EXECUÇÃO. AF_12/ 2015</v>
          </cell>
          <cell r="C3900" t="str">
            <v>M3</v>
          </cell>
          <cell r="D3900">
            <v>282.47000000000003</v>
          </cell>
        </row>
        <row r="3901">
          <cell r="A3901">
            <v>92755</v>
          </cell>
          <cell r="B3901" t="str">
            <v>PROTEÇÃO SUPERFICIAL DE CANAL EM GABIÃO TIPO COLCHÃO, ALTURA DE 17 CEN TÍMETROS, ENCHIMENTO COM PEDRA DE MÃO TIPO RACHÃO - FORNECIMENTO E EXE CUÇÃO. AF_12/2015</v>
          </cell>
          <cell r="C3901" t="str">
            <v>M2</v>
          </cell>
          <cell r="D3901">
            <v>122.45</v>
          </cell>
        </row>
        <row r="3902">
          <cell r="A3902">
            <v>92756</v>
          </cell>
          <cell r="B3902" t="str">
            <v>PROTEÇÃO SUPERFICIAL DE CANAL EM GABIÃO TIPO COLCHÃO, ALTURA DE 23 CEN TÍMETROS, ENCHIMENTO COM PEDRA DE MÃO TIPO RACHÃO - FORNECIMENTO E EXE CUÇÃO. AF_12/2015</v>
          </cell>
          <cell r="C3902" t="str">
            <v>M2</v>
          </cell>
          <cell r="D3902">
            <v>140.06</v>
          </cell>
        </row>
        <row r="3903">
          <cell r="A3903">
            <v>92757</v>
          </cell>
          <cell r="B3903" t="str">
            <v>PROTEÇÃO SUPERFICIAL DE CANAL EM GABIÃO TIPO COLCHÃO, ALTURA DE 30 CEN TÍMETROS, ENCHIMENTO COM PEDRA DE MÃO TIPO RACHÃO - FORNECIMENTO E EXE CUÇÃO. AF_12/2015</v>
          </cell>
          <cell r="C3903" t="str">
            <v>M2</v>
          </cell>
          <cell r="D3903">
            <v>161.32</v>
          </cell>
        </row>
        <row r="3904">
          <cell r="A3904">
            <v>92758</v>
          </cell>
          <cell r="B3904" t="str">
            <v>PROTEÇÃO SUPERFICIAL DE CANAL EM GABIÃO TIPO SACO, DIÂMETRO DE 65 CENT ÍMETROS, ENCHIMENTO MANUAL COM PEDRA DE MÃO TIPO RACHÃO - FORNECIMENTO E EXECUÇÃO. AF_12/2015</v>
          </cell>
          <cell r="C3904" t="str">
            <v>M3</v>
          </cell>
          <cell r="D3904">
            <v>352.64</v>
          </cell>
        </row>
        <row r="3905">
          <cell r="A3905">
            <v>92759</v>
          </cell>
          <cell r="B3905" t="str">
            <v>ARMAÇÃO DE PILAR OU VIGA DE UMA ESTRUTURA CONVENCIONAL DE CONCRETO ARM ADO EM UM EDIFÍCIO DE MÚLTIPLOS PAVIMENTOS UTILIZANDO AÇO CA-60 DE 5.0 MM - MONTAGEM. AF_12/2015</v>
          </cell>
          <cell r="C3905" t="str">
            <v>KG</v>
          </cell>
          <cell r="D3905">
            <v>9.56</v>
          </cell>
        </row>
        <row r="3906">
          <cell r="A3906">
            <v>92760</v>
          </cell>
          <cell r="B3906" t="str">
            <v>ARMAÇÃO DE PILAR OU VIGA DE UMA ESTRUTURA CONVENCIONAL DE CONCRETO ARM ADO EM UM EDIFÍCIO DE MÚLTIPLOS PAVIMENTOS UTILIZANDO AÇO CA-50 DE 6.3 MM - MONTAGEM. AF_12/2015</v>
          </cell>
          <cell r="C3906" t="str">
            <v>KG</v>
          </cell>
          <cell r="D3906">
            <v>8.85</v>
          </cell>
        </row>
        <row r="3907">
          <cell r="A3907">
            <v>92761</v>
          </cell>
          <cell r="B3907" t="str">
            <v>ARMAÇÃO DE PILAR OU VIGA DE UMA ESTRUTURA CONVENCIONAL DE CONCRETO ARM ADO EM UM EDIFÍCIO DE MÚLTIPLOS PAVIMENTOS UTILIZANDO AÇO CA-50 DE 8.0 MM - MONTAGEM. AF_12/2015</v>
          </cell>
          <cell r="C3907" t="str">
            <v>KG</v>
          </cell>
          <cell r="D3907">
            <v>8.56</v>
          </cell>
        </row>
        <row r="3908">
          <cell r="A3908">
            <v>92762</v>
          </cell>
          <cell r="B3908" t="str">
            <v>ARMAÇÃO DE PILAR OU VIGA DE UMA ESTRUTURA CONVENCIONAL DE CONCRETO ARM ADO EM UM EDIFÍCIO DE MÚLTIPLOS PAVIMENTOS UTILIZANDO AÇO CA-50 DE 10. 0 MM - MONTAGEM. AF_12/2015</v>
          </cell>
          <cell r="C3908" t="str">
            <v>KG</v>
          </cell>
          <cell r="D3908">
            <v>6.98</v>
          </cell>
        </row>
        <row r="3909">
          <cell r="A3909">
            <v>92763</v>
          </cell>
          <cell r="B3909" t="str">
            <v>ARMAÇÃO DE PILAR OU VIGA DE UMA ESTRUTURA CONVENCIONAL DE CONCRETO ARM ADO EM UM EDIFÍCIO DE MÚLTIPLOS PAVIMENTOS UTILIZANDO AÇO CA-50 DE 12. 5 MM - MONTAGEM. AF_12/2015</v>
          </cell>
          <cell r="C3909" t="str">
            <v>KG</v>
          </cell>
          <cell r="D3909">
            <v>5.81</v>
          </cell>
        </row>
        <row r="3910">
          <cell r="A3910">
            <v>92764</v>
          </cell>
          <cell r="B3910" t="str">
            <v>ARMAÇÃO DE PILAR OU VIGA DE UMA ESTRUTURA CONVENCIONAL DE CONCRETO ARM ADO EM UM EDIFÍCIO DE MÚLTIPLOS PAVIMENTOS UTILIZANDO AÇO CA-50 DE 16. 0 MM - MONTAGEM. AF_12/2015</v>
          </cell>
          <cell r="C3910" t="str">
            <v>KG</v>
          </cell>
          <cell r="D3910">
            <v>4.5999999999999996</v>
          </cell>
        </row>
        <row r="3911">
          <cell r="A3911">
            <v>92765</v>
          </cell>
          <cell r="B3911" t="str">
            <v>ARMAÇÃO DE PILAR OU VIGA DE UMA ESTRUTURA CONVENCIONAL DE CONCRETO ARM ADO EM UM EDIFÍCIO DE MÚLTIPLOS PAVIMENTOS UTILIZANDO AÇO CA-50 DE 20. 0 MM - MONTAGEM. AF_12/2015</v>
          </cell>
          <cell r="C3911" t="str">
            <v>KG</v>
          </cell>
          <cell r="D3911">
            <v>4.17</v>
          </cell>
        </row>
        <row r="3912">
          <cell r="A3912">
            <v>92766</v>
          </cell>
          <cell r="B3912" t="str">
            <v>ARMAÇÃO DE PILAR OU VIGA DE UMA ESTRUTURA CONVENCIONAL DE CONCRETO ARM ADO EM UM EDIFÍCIO DE MÚLTIPLOS PAVIMENTOS UTILIZANDO AÇO CA-50 DE 25. 0 MM - MONTAGEM. AF_12/2015</v>
          </cell>
          <cell r="C3912" t="str">
            <v>KG</v>
          </cell>
          <cell r="D3912">
            <v>4.53</v>
          </cell>
        </row>
        <row r="3913">
          <cell r="A3913">
            <v>92767</v>
          </cell>
          <cell r="B3913" t="str">
            <v>ARMAÇÃO DE LAJE DE UMA ESTRUTURA CONVENCIONAL DE CONCRETO ARMADO EM UM EDIFÍCIO DE MÚLTIPLOS PAVIMENTOS UTILIZANDO AÇO CA-60 DE 4.2 MM - MON TAGEM. AF_12/2015_P</v>
          </cell>
          <cell r="C3913" t="str">
            <v>KG</v>
          </cell>
          <cell r="D3913">
            <v>8.09</v>
          </cell>
        </row>
        <row r="3914">
          <cell r="A3914">
            <v>92768</v>
          </cell>
          <cell r="B3914" t="str">
            <v>ARMAÇÃO DE LAJE DE UMA ESTRUTURA CONVENCIONAL DE CONCRETO ARMADO EM UM EDIFÍCIO DE MÚLTIPLOS PAVIMENTOS UTILIZANDO AÇO CA-60 DE 5.0 MM - MON TAGEM. AF_12/2015_P</v>
          </cell>
          <cell r="C3914" t="str">
            <v>KG</v>
          </cell>
          <cell r="D3914">
            <v>7.23</v>
          </cell>
        </row>
        <row r="3915">
          <cell r="A3915">
            <v>92769</v>
          </cell>
          <cell r="B3915" t="str">
            <v>ARMAÇÃO DE LAJE DE UMA ESTRUTURA CONVENCIONAL DE CONCRETO ARMADO EM UM EDIFÍCIO DE MÚLTIPLOS PAVIMENTOS UTILIZANDO AÇO CA-50 DE 6.3 MM - MON TAGEM. AF_12/2015_P</v>
          </cell>
          <cell r="C3915" t="str">
            <v>KG</v>
          </cell>
          <cell r="D3915">
            <v>6.49</v>
          </cell>
        </row>
        <row r="3916">
          <cell r="A3916">
            <v>92770</v>
          </cell>
          <cell r="B3916" t="str">
            <v>ARMAÇÃO DE LAJE DE UMA ESTRUTURA CONVENCIONAL DE CONCRETO ARMADO EM UM EDIFÍCIO DE MÚLTIPLOS PAVIMENTOS UTILIZANDO AÇO CA-50 DE 8.0 MM - MON TAGEM. AF_12/2015_P</v>
          </cell>
          <cell r="C3916" t="str">
            <v>KG</v>
          </cell>
          <cell r="D3916">
            <v>6.38</v>
          </cell>
        </row>
        <row r="3917">
          <cell r="A3917">
            <v>92771</v>
          </cell>
          <cell r="B3917" t="str">
            <v>ARMAÇÃO DE LAJE DE UMA ESTRUTURA CONVENCIONAL DE CONCRETO ARMADO EM UM EDIFÍCIO DE MÚLTIPLOS PAVIMENTOS UTILIZANDO AÇO CA-50 DE 10.0 MM - MO NTAGEM. AF_12/2015_P</v>
          </cell>
          <cell r="C3917" t="str">
            <v>KG</v>
          </cell>
          <cell r="D3917">
            <v>5.14</v>
          </cell>
        </row>
        <row r="3918">
          <cell r="A3918">
            <v>92772</v>
          </cell>
          <cell r="B3918" t="str">
            <v>ARMAÇÃO DE LAJE DE UMA ESTRUTURA CONVENCIONAL DE CONCRETO ARMADO EM UM EDIFÍCIO DE MÚLTIPLOS PAVIMENTOS UTILIZANDO AÇO CA-50 DE 12.5 MM - MO NTAGEM. AF_12/2015_P</v>
          </cell>
          <cell r="C3918" t="str">
            <v>KG</v>
          </cell>
          <cell r="D3918">
            <v>4.5199999999999996</v>
          </cell>
        </row>
        <row r="3919">
          <cell r="A3919">
            <v>92773</v>
          </cell>
          <cell r="B3919" t="str">
            <v>ARMAÇÃO DE LAJE DE UMA ESTRUTURA CONVENCIONAL DE CONCRETO ARMADO EM UM EDIFÍCIO DE MÚLTIPLOS PAVIMENTOS UTILIZANDO AÇO CA-50 DE 16.0 MM - MO NTAGEM. AF_12/2015_P</v>
          </cell>
          <cell r="C3919" t="str">
            <v>KG</v>
          </cell>
          <cell r="D3919">
            <v>4.29</v>
          </cell>
        </row>
        <row r="3920">
          <cell r="A3920">
            <v>92774</v>
          </cell>
          <cell r="B3920" t="str">
            <v>ARMAÇÃO DE LAJE DE UMA ESTRUTURA CONVENCIONAL DE CONCRETO ARMADO EM UM EDIFÍCIO DE MÚLTIPLOS PAVIMENTOS UTILIZANDO AÇO CA-50 DE 20.0 MM - MO NTAGEM. AF_12/2015_P</v>
          </cell>
          <cell r="C3920" t="str">
            <v>KG</v>
          </cell>
          <cell r="D3920">
            <v>3.96</v>
          </cell>
        </row>
        <row r="3921">
          <cell r="A3921">
            <v>92775</v>
          </cell>
          <cell r="B3921" t="str">
            <v>ARMAÇÃO DE PILAR OU VIGA DE UMA ESTRUTURA CONVENCIONAL DE CONCRETO ARM ADO EM UMA EDIFÍCAÇÃO TÉRREA OU SOBRADO UTILIZANDO AÇO CA-60 DE 5.0 MM - MONTAGEM. AF_12/2015</v>
          </cell>
          <cell r="C3921" t="str">
            <v>KG</v>
          </cell>
          <cell r="D3921">
            <v>11.33</v>
          </cell>
        </row>
        <row r="3922">
          <cell r="A3922">
            <v>92776</v>
          </cell>
          <cell r="B3922" t="str">
            <v>ARMAÇÃO DE PILAR OU VIGA DE UMA ESTRUTURA CONVENCIONAL DE CONCRETO ARM ADO EM UMA EDIFÍCAÇÃO TÉRREA OU SOBRADO UTILIZANDO AÇO CA-50 DE 6.3 MM - MONTAGEM. AF_12/2015</v>
          </cell>
          <cell r="C3922" t="str">
            <v>KG</v>
          </cell>
          <cell r="D3922">
            <v>10.199999999999999</v>
          </cell>
        </row>
        <row r="3923">
          <cell r="A3923">
            <v>92777</v>
          </cell>
          <cell r="B3923" t="str">
            <v>ARMAÇÃO DE PILAR OU VIGA DE UMA ESTRUTURA CONVENCIONAL DE CONCRETO ARM ADO EM UMA EDIFÍCAÇÃO TÉRREA OU SOBRADO UTILIZANDO AÇO CA-50 DE 8.0 MM - MONTAGEM. AF_12/2015</v>
          </cell>
          <cell r="C3923" t="str">
            <v>KG</v>
          </cell>
          <cell r="D3923">
            <v>9.57</v>
          </cell>
        </row>
        <row r="3924">
          <cell r="A3924">
            <v>92778</v>
          </cell>
          <cell r="B3924" t="str">
            <v>ARMAÇÃO DE PILAR OU VIGA DE UMA ESTRUTURA CONVENCIONAL DE CONCRETO ARM ADO EM UMA EDIFÍCAÇÃO TÉRREA OU SOBRADO UTILIZANDO AÇO CA-50 DE 10.0 M M - MONTAGEM. AF_12/2015</v>
          </cell>
          <cell r="C3924" t="str">
            <v>KG</v>
          </cell>
          <cell r="D3924">
            <v>7.74</v>
          </cell>
        </row>
        <row r="3925">
          <cell r="A3925">
            <v>92779</v>
          </cell>
          <cell r="B3925" t="str">
            <v>ARMAÇÃO DE PILAR OU VIGA DE UMA ESTRUTURA CONVENCIONAL DE CONCRETO ARM ADO EM UMA EDIFÍCAÇÃO TÉRREA OU SOBRADO UTILIZANDO AÇO CA-50 DE 12.5 M M - MONTAGEM. AF_12/2015</v>
          </cell>
          <cell r="C3925" t="str">
            <v>KG</v>
          </cell>
          <cell r="D3925">
            <v>6.37</v>
          </cell>
        </row>
        <row r="3926">
          <cell r="A3926">
            <v>92780</v>
          </cell>
          <cell r="B3926" t="str">
            <v>ARMAÇÃO DE PILAR OU VIGA DE UMA ESTRUTURA CONVENCIONAL DE CONCRETO ARM ADO EM UMA EDIFÍCAÇÃO TÉRREA OU SOBRADO UTILIZANDO AÇO CA-50 DE 16.0 M M - MONTAGEM. AF_12/2015</v>
          </cell>
          <cell r="C3926" t="str">
            <v>KG</v>
          </cell>
          <cell r="D3926">
            <v>4.97</v>
          </cell>
        </row>
        <row r="3927">
          <cell r="A3927">
            <v>92781</v>
          </cell>
          <cell r="B3927" t="str">
            <v>ARMAÇÃO DE PILAR OU VIGA DE UMA ESTRUTURA CONVENCIONAL DE CONCRETO ARM ADO EM UMA EDIFÍCAÇÃO TÉRREA OU SOBRADO UTILIZANDO AÇO CA-50 DE 20.0 M M - MONTAGEM. AF_12/2015</v>
          </cell>
          <cell r="C3927" t="str">
            <v>KG</v>
          </cell>
          <cell r="D3927">
            <v>4.41</v>
          </cell>
        </row>
        <row r="3928">
          <cell r="A3928">
            <v>92782</v>
          </cell>
          <cell r="B3928" t="str">
            <v>ARMAÇÃO DE PILAR OU VIGA DE UMA ESTRUTURA CONVENCIONAL DE CONCRETO ARM ADO EM UMA EDIFÍCAÇÃO TÉRREA OU SOBRADO UTILIZANDO AÇO CA-50 DE 25.0 M M - MONTAGEM. AF_12/2015</v>
          </cell>
          <cell r="C3928" t="str">
            <v>KG</v>
          </cell>
          <cell r="D3928">
            <v>4.68</v>
          </cell>
        </row>
        <row r="3929">
          <cell r="A3929">
            <v>92783</v>
          </cell>
          <cell r="B3929" t="str">
            <v>ARMAÇÃO DE LAJE DE UMA ESTRUTURA CONVENCIONAL DE CONCRETO ARMADO EM UM A EDIFÍCAÇÃO TÉRREA OU SOBRADO UTILIZANDO AÇO CA-60 DE 4.2 MM - MONTAG EM. AF_12/2015_P</v>
          </cell>
          <cell r="C3929" t="str">
            <v>KG</v>
          </cell>
          <cell r="D3929">
            <v>9.59</v>
          </cell>
        </row>
        <row r="3930">
          <cell r="A3930">
            <v>92784</v>
          </cell>
          <cell r="B3930" t="str">
            <v>ARMAÇÃO DE LAJE DE UMA ESTRUTURA CONVENCIONAL DE CONCRETO ARMADO EM UM A EDIFÍCAÇÃO TÉRREA OU SOBRADO UTILIZANDO AÇO CA-60 DE 5.0 MM - MONTAG EM. AF_12/2015_P</v>
          </cell>
          <cell r="C3930" t="str">
            <v>KG</v>
          </cell>
          <cell r="D3930">
            <v>8.4499999999999993</v>
          </cell>
        </row>
        <row r="3931">
          <cell r="A3931">
            <v>92785</v>
          </cell>
          <cell r="B3931" t="str">
            <v>ARMAÇÃO DE LAJE DE UMA ESTRUTURA CONVENCIONAL DE CONCRETO ARMADO EM UM A EDIFÍCAÇÃO TÉRREA OU SOBRADO UTILIZANDO AÇO CA-50 DE 6.3 MM - MONTAG EM. AF_12/2015_P</v>
          </cell>
          <cell r="C3931" t="str">
            <v>KG</v>
          </cell>
          <cell r="D3931">
            <v>7.42</v>
          </cell>
        </row>
        <row r="3932">
          <cell r="A3932">
            <v>92786</v>
          </cell>
          <cell r="B3932" t="str">
            <v>ARMAÇÃO DE LAJE DE UMA ESTRUTURA CONVENCIONAL DE CONCRETO ARMADO EM UM A EDIFÍCAÇÃO TÉRREA OU SOBRADO UTILIZANDO AÇO CA-50 DE 8.0 MM - MONTAG EM. AF_12/2015_P</v>
          </cell>
          <cell r="C3932" t="str">
            <v>KG</v>
          </cell>
          <cell r="D3932">
            <v>7.06</v>
          </cell>
        </row>
        <row r="3933">
          <cell r="A3933">
            <v>92787</v>
          </cell>
          <cell r="B3933" t="str">
            <v>ARMAÇÃO DE LAJE DE UMA ESTRUTURA CONVENCIONAL DE CONCRETO ARMADO EM UM A EDIFÍCAÇÃO TÉRREA OU SOBRADO UTILIZANDO AÇO CA-50 DE 10.0 MM - MONTA GEM. AF_12/2015_P</v>
          </cell>
          <cell r="C3933" t="str">
            <v>KG</v>
          </cell>
          <cell r="D3933">
            <v>5.64</v>
          </cell>
        </row>
        <row r="3934">
          <cell r="A3934">
            <v>92788</v>
          </cell>
          <cell r="B3934" t="str">
            <v>ARMAÇÃO DE LAJE DE UMA ESTRUTURA CONVENCIONAL DE CONCRETO ARMADO EM UM A EDIFÍCAÇÃO TÉRREA OU SOBRADO UTILIZANDO AÇO CA-50 DE 12.5 MM - MONTA GEM. AF_12/2015_P</v>
          </cell>
          <cell r="C3934" t="str">
            <v>KG</v>
          </cell>
          <cell r="D3934">
            <v>4.87</v>
          </cell>
        </row>
        <row r="3935">
          <cell r="A3935">
            <v>92789</v>
          </cell>
          <cell r="B3935" t="str">
            <v>ARMAÇÃO DE LAJE DE UMA ESTRUTURA CONVENCIONAL DE CONCRETO ARMADO EM UM A EDIFÍCAÇÃO TÉRREA OU SOBRADO UTILIZANDO AÇO CA-50 DE 16.0 MM - MONTA GEM. AF_12/2015_P</v>
          </cell>
          <cell r="C3935" t="str">
            <v>KG</v>
          </cell>
          <cell r="D3935">
            <v>4.51</v>
          </cell>
        </row>
        <row r="3936">
          <cell r="A3936">
            <v>92790</v>
          </cell>
          <cell r="B3936" t="str">
            <v>ARMAÇÃO DE LAJE DE UMA ESTRUTURA CONVENCIONAL DE CONCRETO ARMADO EM UM A EDIFÍCAÇÃO TÉRREA OU SOBRADO UTILIZANDO AÇO CA-50 DE 20.0 MM - MONTA GEM. AF_12/2015_P</v>
          </cell>
          <cell r="C3936" t="str">
            <v>KG</v>
          </cell>
          <cell r="D3936">
            <v>4.0999999999999996</v>
          </cell>
        </row>
        <row r="3937">
          <cell r="A3937">
            <v>92791</v>
          </cell>
          <cell r="B3937" t="str">
            <v>CORTE E DOBRA DE AÇO CA-60, DIÂMETRO DE 5.0 MM, UTILIZADO EM ESTRUTURA S DIVERSAS, EXCETO LAJES. AF_12/2015</v>
          </cell>
          <cell r="C3937" t="str">
            <v>KG</v>
          </cell>
          <cell r="D3937">
            <v>6.97</v>
          </cell>
        </row>
        <row r="3938">
          <cell r="A3938">
            <v>92792</v>
          </cell>
          <cell r="B3938" t="str">
            <v>CORTE E DOBRA DE AÇO CA-50, DIÂMETRO DE 6.3 MM, UTILIZADO EM ESTRUTURA S DIVERSAS, EXCETO LAJES. AF_12/2015</v>
          </cell>
          <cell r="C3938" t="str">
            <v>KG</v>
          </cell>
          <cell r="D3938">
            <v>6.82</v>
          </cell>
        </row>
        <row r="3939">
          <cell r="A3939">
            <v>92793</v>
          </cell>
          <cell r="B3939" t="str">
            <v>CORTE E DOBRA DE AÇO CA-50, DIÂMETRO DE 8.0 MM, UTILIZADO EM ESTRUTURA S DIVERSAS, EXCETO LAJES. AF_12/2015</v>
          </cell>
          <cell r="C3939" t="str">
            <v>KG</v>
          </cell>
          <cell r="D3939">
            <v>6.99</v>
          </cell>
        </row>
        <row r="3940">
          <cell r="A3940">
            <v>92794</v>
          </cell>
          <cell r="B3940" t="str">
            <v>CORTE E DOBRA DE AÇO CA-50, DIÂMETRO DE 10.0 MM, UTILIZADO EM ESTRUTUR AS DIVERSAS, EXCETO LAJES. AF_12/2015</v>
          </cell>
          <cell r="C3940" t="str">
            <v>KG</v>
          </cell>
          <cell r="D3940">
            <v>5.75</v>
          </cell>
        </row>
        <row r="3941">
          <cell r="A3941">
            <v>92795</v>
          </cell>
          <cell r="B3941" t="str">
            <v>CORTE E DOBRA DE AÇO CA-50, DIÂMETRO DE 12.5 MM, UTILIZADO EM ESTRUTUR AS DIVERSAS, EXCETO LAJES. AF_12/2015</v>
          </cell>
          <cell r="C3941" t="str">
            <v>KG</v>
          </cell>
          <cell r="D3941">
            <v>4.8600000000000003</v>
          </cell>
        </row>
        <row r="3942">
          <cell r="A3942">
            <v>92796</v>
          </cell>
          <cell r="B3942" t="str">
            <v>CORTE E DOBRA DE AÇO CA-50, DIÂMETRO DE 16.0 MM, UTILIZADO EM ESTRUTUR AS DIVERSAS, EXCETO LAJES. AF_12/2015</v>
          </cell>
          <cell r="C3942" t="str">
            <v>KG</v>
          </cell>
          <cell r="D3942">
            <v>3.89</v>
          </cell>
        </row>
        <row r="3943">
          <cell r="A3943">
            <v>92797</v>
          </cell>
          <cell r="B3943" t="str">
            <v>CORTE E DOBRA DE AÇO CA-50, DIÂMETRO DE 20.0 MM, UTILIZADO EM ESTRUTUR AS DIVERSAS, EXCETO LAJES. AF_12/2015</v>
          </cell>
          <cell r="C3943" t="str">
            <v>KG</v>
          </cell>
          <cell r="D3943">
            <v>3.63</v>
          </cell>
        </row>
        <row r="3944">
          <cell r="A3944">
            <v>92798</v>
          </cell>
          <cell r="B3944" t="str">
            <v>CORTE E DOBRA DE AÇO CA-50, DIÂMETRO DE 25.0 MM, UTILIZADO EM ESTRUTUR AS DIVERSAS, EXCETO LAJES. AF_12/2015</v>
          </cell>
          <cell r="C3944" t="str">
            <v>KG</v>
          </cell>
          <cell r="D3944">
            <v>4.13</v>
          </cell>
        </row>
        <row r="3945">
          <cell r="A3945">
            <v>92799</v>
          </cell>
          <cell r="B3945" t="str">
            <v>CORTE E DOBRA DE AÇO CA-60, DIÂMETRO DE 4.2 MM, UTILIZADO EM LAJE. AF_ 12/2015</v>
          </cell>
          <cell r="C3945" t="str">
            <v>KG</v>
          </cell>
          <cell r="D3945">
            <v>5.6</v>
          </cell>
        </row>
        <row r="3946">
          <cell r="A3946">
            <v>92800</v>
          </cell>
          <cell r="B3946" t="str">
            <v>CORTE E DOBRA DE AÇO CA-60, DIÂMETRO DE 5.0 MM, UTILIZADO EM LAJE. AF_ 12/2015</v>
          </cell>
          <cell r="C3946" t="str">
            <v>KG</v>
          </cell>
          <cell r="D3946">
            <v>5.18</v>
          </cell>
        </row>
        <row r="3947">
          <cell r="A3947">
            <v>92801</v>
          </cell>
          <cell r="B3947" t="str">
            <v>CORTE E DOBRA DE AÇO CA-50, DIÂMETRO DE 6.3 MM, UTILIZADO EM LAJE. AF_ 12/2015</v>
          </cell>
          <cell r="C3947" t="str">
            <v>KG</v>
          </cell>
          <cell r="D3947">
            <v>4.9400000000000004</v>
          </cell>
        </row>
        <row r="3948">
          <cell r="A3948">
            <v>92802</v>
          </cell>
          <cell r="B3948" t="str">
            <v>CORTE E DOBRA DE AÇO CA-50, DIÂMETRO DE 8.0 MM, UTILIZADO EM LAJE. AF_ 12/2015</v>
          </cell>
          <cell r="C3948" t="str">
            <v>KG</v>
          </cell>
          <cell r="D3948">
            <v>5.21</v>
          </cell>
        </row>
        <row r="3949">
          <cell r="A3949">
            <v>92803</v>
          </cell>
          <cell r="B3949" t="str">
            <v>CORTE E DOBRA DE AÇO CA-50, DIÂMETRO DE 10.0 MM, UTILIZADO EM LAJE. AF _12/2015</v>
          </cell>
          <cell r="C3949" t="str">
            <v>KG</v>
          </cell>
          <cell r="D3949">
            <v>4.26</v>
          </cell>
        </row>
        <row r="3950">
          <cell r="A3950">
            <v>92804</v>
          </cell>
          <cell r="B3950" t="str">
            <v>CORTE E DOBRA DE AÇO CA-50, DIÂMETRO DE 12.5 MM, UTILIZADO EM LAJE. AF _12/2015</v>
          </cell>
          <cell r="C3950" t="str">
            <v>KG</v>
          </cell>
          <cell r="D3950">
            <v>3.84</v>
          </cell>
        </row>
        <row r="3951">
          <cell r="A3951">
            <v>92805</v>
          </cell>
          <cell r="B3951" t="str">
            <v>CORTE E DOBRA DE AÇO CA-50, DIÂMETRO DE 16.0 MM, UTILIZADO EM LAJE. AF _12/2015</v>
          </cell>
          <cell r="C3951" t="str">
            <v>KG</v>
          </cell>
          <cell r="D3951">
            <v>3.79</v>
          </cell>
        </row>
        <row r="3952">
          <cell r="A3952">
            <v>92806</v>
          </cell>
          <cell r="B3952" t="str">
            <v>CORTE E DOBRA DE AÇO CA-50, DIÂMETRO DE 20.0 MM, UTILIZADO EM LAJE. AF _12/2015</v>
          </cell>
          <cell r="C3952" t="str">
            <v>KG</v>
          </cell>
          <cell r="D3952">
            <v>3.58</v>
          </cell>
        </row>
        <row r="3953">
          <cell r="A3953">
            <v>92808</v>
          </cell>
          <cell r="B3953" t="str">
            <v>ASSENTAMENTO DE TUBO DE CONCRETO PARA REDES COLETORAS DE ÁGUAS PLUVIAI S, DIÂMETRO DE 300 MM, JUNTA RÍGIDA, INSTALADO EM LOCAL COM BAIXO NÍVE L DE INTERFERÊNCIAS (NÃO INCLUI FORNECIMENTO). AF_12/2015</v>
          </cell>
          <cell r="C3953" t="str">
            <v>M</v>
          </cell>
          <cell r="D3953">
            <v>26.18</v>
          </cell>
        </row>
        <row r="3954">
          <cell r="A3954">
            <v>92809</v>
          </cell>
          <cell r="B3954" t="str">
            <v>ASSENTAMENTO DE TUBO DE CONCRETO PARA REDES COLETORAS DE ÁGUAS PLUVIAI S, DIÂMETRO DE 400 MM, JUNTA RÍGIDA, INSTALADO EM LOCAL COM BAIXO NÍVE L DE INTERFERÊNCIAS (NÃO INCLUI FORNECIMENTO). AF_12/2015</v>
          </cell>
          <cell r="C3954" t="str">
            <v>M</v>
          </cell>
          <cell r="D3954">
            <v>33.57</v>
          </cell>
        </row>
        <row r="3955">
          <cell r="A3955">
            <v>92810</v>
          </cell>
          <cell r="B3955" t="str">
            <v>ASSENTAMENTO DE TUBO DE CONCRETO PARA REDES COLETORAS DE ÁGUAS PLUVIAI S, DIÂMETRO DE 500 MM, JUNTA RÍGIDA, INSTALADO EM LOCAL COM BAIXO NÍVE L DE INTERFERÊNCIAS (NÃO INCLUI FORNECIMENTO). AF_12/2015</v>
          </cell>
          <cell r="C3955" t="str">
            <v>M</v>
          </cell>
          <cell r="D3955">
            <v>40.840000000000003</v>
          </cell>
        </row>
        <row r="3956">
          <cell r="A3956">
            <v>92811</v>
          </cell>
          <cell r="B3956" t="str">
            <v>ASSENTAMENTO DE TUBO DE CONCRETO PARA REDES COLETORAS DE ÁGUAS PLUVIAI S, DIÂMETRO DE 600 MM, JUNTA RÍGIDA, INSTALADO EM LOCAL COM BAIXO NÍVE L DE INTERFERÊNCIAS (NÃO INCLUI FORNECIMENTO). AF_12/2015</v>
          </cell>
          <cell r="C3956" t="str">
            <v>M</v>
          </cell>
          <cell r="D3956">
            <v>48.62</v>
          </cell>
        </row>
        <row r="3957">
          <cell r="A3957">
            <v>92812</v>
          </cell>
          <cell r="B3957" t="str">
            <v>ASSENTAMENTO DE TUBO DE CONCRETO PARA REDES COLETORAS DE ÁGUAS PLUVIAI S, DIÂMETRO DE 700 MM, JUNTA RÍGIDA, INSTALADO EM LOCAL COM BAIXO NÍVE L DE INTERFERÊNCIAS (NÃO INCLUI FORNECIMENTO). AF_12/2015</v>
          </cell>
          <cell r="C3957" t="str">
            <v>M</v>
          </cell>
          <cell r="D3957">
            <v>56.28</v>
          </cell>
        </row>
        <row r="3958">
          <cell r="A3958">
            <v>92813</v>
          </cell>
          <cell r="B3958" t="str">
            <v>ASSENTAMENTO DE TUBO DE CONCRETO PARA REDES COLETORAS DE ÁGUAS PLUVIAI S, DIÂMETRO DE 800 MM, JUNTA RÍGIDA, INSTALADO EM LOCAL COM BAIXO NÍVE L DE INTERFERÊNCIAS (NÃO INCLUI FORNECIMENTO). AF_12/2015</v>
          </cell>
          <cell r="C3958" t="str">
            <v>M</v>
          </cell>
          <cell r="D3958">
            <v>65.23</v>
          </cell>
        </row>
        <row r="3959">
          <cell r="A3959">
            <v>92814</v>
          </cell>
          <cell r="B3959" t="str">
            <v>ASSENTAMENTO DE TUBO DE CONCRETO PARA REDES COLETORAS DE ÁGUAS PLUVIAI S, DIÂMETRO DE 900 MM, JUNTA RÍGIDA, INSTALADO EM LOCAL COM BAIXO NÍVE L DE INTERFERÊNCIAS (NÃO INCLUI FORNECIMENTO). AF_12/2015</v>
          </cell>
          <cell r="C3959" t="str">
            <v>M</v>
          </cell>
          <cell r="D3959">
            <v>74.59</v>
          </cell>
        </row>
        <row r="3960">
          <cell r="A3960">
            <v>92815</v>
          </cell>
          <cell r="B3960" t="str">
            <v>ASSENTAMENTO DE TUBO DE CONCRETO PARA REDES COLETORAS DE ÁGUAS PLUVIAI S, DIÂMETRO DE 1000 MM, JUNTA RÍGIDA, INSTALADO EM LOCAL COM BAIXO NÍV EL DE INTERFERÊNCIAS (NÃO INCLUI FORNECIMENTO). AF_12/2015</v>
          </cell>
          <cell r="C3960" t="str">
            <v>M</v>
          </cell>
          <cell r="D3960">
            <v>85.3</v>
          </cell>
        </row>
        <row r="3961">
          <cell r="A3961">
            <v>92816</v>
          </cell>
          <cell r="B3961" t="str">
            <v>TUBO DE CONCRETO PARA REDES COLETORAS DE ÁGUAS PLUVIAIS, DIÂMETRO DE 1 200 MM, JUNTA RÍGIDA, INSTALADO EM LOCAL COM BAIXO NÍVEL DE INTERFERÊN CIAS - FORNECIMENTO E ASSENTAMENTO. AF_12/2015</v>
          </cell>
          <cell r="C3961" t="str">
            <v>M</v>
          </cell>
          <cell r="D3961">
            <v>457.55</v>
          </cell>
        </row>
        <row r="3962">
          <cell r="A3962">
            <v>92817</v>
          </cell>
          <cell r="B3962" t="str">
            <v>ASSENTAMENTO DE TUBO DE CONCRETO PARA REDES COLETORAS DE ÁGUAS PLUVIAI S, DIÂMETRO DE 1200 MM, JUNTA RÍGIDA, INSTALADO EM LOCAL COM BAIXO NÍV EL DE INTERFERÊNCIAS (NÃO INCLUI FORNECIMENTO). AF_12/2015</v>
          </cell>
          <cell r="C3962" t="str">
            <v>M</v>
          </cell>
          <cell r="D3962">
            <v>106.74</v>
          </cell>
        </row>
        <row r="3963">
          <cell r="A3963">
            <v>92818</v>
          </cell>
          <cell r="B3963" t="str">
            <v>TUBO DE CONCRETO PARA REDES COLETORAS DE ÁGUAS PLUVIAIS, DIÂMETRO DE 1 500 MM, JUNTA RÍGIDA, INSTALADO EM LOCAL COM BAIXO NÍVEL DE INTERFERÊN CIAS - FORNECIMENTO E ASSENTAMENTO. AF_12/2015</v>
          </cell>
          <cell r="C3963" t="str">
            <v>M</v>
          </cell>
          <cell r="D3963">
            <v>665.47</v>
          </cell>
        </row>
        <row r="3964">
          <cell r="A3964">
            <v>92819</v>
          </cell>
          <cell r="B3964" t="str">
            <v>ASSENTAMENTO DE TUBO DE CONCRETO PARA REDES COLETORAS DE ÁGUAS PLUVIAI S, DIÂMETRO DE 1500 MM, JUNTA RÍGIDA, INSTALADO EM LOCAL COM BAIXO NÍV EL DE INTERFERÊNCIAS (NÃO INCLUI FORNECIMENTO). AF_12/2015</v>
          </cell>
          <cell r="C3964" t="str">
            <v>M</v>
          </cell>
          <cell r="D3964">
            <v>143.66999999999999</v>
          </cell>
        </row>
        <row r="3965">
          <cell r="A3965">
            <v>92820</v>
          </cell>
          <cell r="B3965" t="str">
            <v>ASSENTAMENTO DE TUBO DE CONCRETO PARA REDES COLETORAS DE ÁGUAS PLUVIAI S, DIÂMETRO DE 300 MM, JUNTA RÍGIDA, INSTALADO EM LOCAL COM ALTO NÍVEL DE INTERFERÊNCIAS (NÃO INCLUI FORNECIMENTO). AF_12/2015</v>
          </cell>
          <cell r="C3965" t="str">
            <v>M</v>
          </cell>
          <cell r="D3965">
            <v>31.23</v>
          </cell>
        </row>
        <row r="3966">
          <cell r="A3966">
            <v>92821</v>
          </cell>
          <cell r="B3966" t="str">
            <v>ASSENTAMENTO DE TUBO DE CONCRETO PARA REDES COLETORAS DE ÁGUAS PLUVIAI S, DIÂMETRO DE 400 MM, JUNTA RÍGIDA, INSTALADO EM LOCAL COM ALTO NÍVEL DE INTERFERÊNCIAS (NÃO INCLUI FORNECIMENTO). AF_12/2015</v>
          </cell>
          <cell r="C3966" t="str">
            <v>M</v>
          </cell>
          <cell r="D3966">
            <v>40.020000000000003</v>
          </cell>
        </row>
        <row r="3967">
          <cell r="A3967">
            <v>92822</v>
          </cell>
          <cell r="B3967" t="str">
            <v>ASSENTAMENTO DE TUBO DE CONCRETO PARA REDES COLETORAS DE ÁGUAS PLUVIAI S, DIÂMETRO DE 500 MM, JUNTA RÍGIDA, INSTALADO EM LOCAL COM ALTO NÍVEL DE INTERFERÊNCIAS (NÃO INCLUI FORNECIMENTO). AF_12/2015</v>
          </cell>
          <cell r="C3967" t="str">
            <v>M</v>
          </cell>
          <cell r="D3967">
            <v>48.84</v>
          </cell>
        </row>
        <row r="3968">
          <cell r="A3968">
            <v>92824</v>
          </cell>
          <cell r="B3968" t="str">
            <v>ASSENTAMENTO DE TUBO DE CONCRETO PARA REDES COLETORAS DE ÁGUAS PLUVIAI S, DIÂMETRO DE 600 MM, JUNTA RÍGIDA, INSTALADO EM LOCAL COM ALTO NÍVEL DE INTERFERÊNCIAS (NÃO INCLUI FORNECIMENTO). AF_12/2015</v>
          </cell>
          <cell r="C3968" t="str">
            <v>M</v>
          </cell>
          <cell r="D3968">
            <v>58</v>
          </cell>
        </row>
        <row r="3969">
          <cell r="A3969">
            <v>92825</v>
          </cell>
          <cell r="B3969" t="str">
            <v>ASSENTAMENTO DE TUBO DE CONCRETO PARA REDES COLETORAS DE ÁGUAS PLUVIAI S, DIÂMETRO DE 700 MM, JUNTA RÍGIDA, INSTALADO EM LOCAL COM ALTO NÍVEL DE INTERFERÊNCIAS (NÃO INCLUI FORNECIMENTO). AF_12/2015</v>
          </cell>
          <cell r="C3969" t="str">
            <v>M</v>
          </cell>
          <cell r="D3969">
            <v>67.180000000000007</v>
          </cell>
        </row>
        <row r="3970">
          <cell r="A3970">
            <v>92826</v>
          </cell>
          <cell r="B3970" t="str">
            <v>ASSENTAMENTO DE TUBO DE CONCRETO PARA REDES COLETORAS DE ÁGUAS PLUVIAI S, DIÂMETRO DE 800 MM, JUNTA RÍGIDA, INSTALADO EM LOCAL COM ALTO NÍVEL DE INTERFERÊNCIAS (NÃO INCLUI FORNECIMENTO). AF_12/2015</v>
          </cell>
          <cell r="C3970" t="str">
            <v>M</v>
          </cell>
          <cell r="D3970">
            <v>77.42</v>
          </cell>
        </row>
        <row r="3971">
          <cell r="A3971">
            <v>92827</v>
          </cell>
          <cell r="B3971" t="str">
            <v>ASSENTAMENTO DE TUBO DE CONCRETO PARA REDES COLETORAS DE ÁGUAS PLUVIAI S, DIÂMETRO DE 900 MM, JUNTA RÍGIDA, INSTALADO EM LOCAL COM ALTO NÍVEL DE INTERFERÊNCIAS (NÃO INCLUI FORNECIMENTO). AF_12/2015</v>
          </cell>
          <cell r="C3971" t="str">
            <v>M</v>
          </cell>
          <cell r="D3971">
            <v>88.12</v>
          </cell>
        </row>
        <row r="3972">
          <cell r="A3972">
            <v>92828</v>
          </cell>
          <cell r="B3972" t="str">
            <v>ASSENTAMENTO DE TUBO DE CONCRETO PARA REDES COLETORAS DE ÁGUAS PLUVIAI S, DIÂMETRO DE 1000 MM, JUNTA RÍGIDA, INSTALADO EM LOCAL COM ALTO NÍVE L DE INTERFERÊNCIAS (NÃO INCLUI FORNECIMENTO). AF_12/2015</v>
          </cell>
          <cell r="C3972" t="str">
            <v>M</v>
          </cell>
          <cell r="D3972">
            <v>100.44</v>
          </cell>
        </row>
        <row r="3973">
          <cell r="A3973">
            <v>92829</v>
          </cell>
          <cell r="B3973" t="str">
            <v>TUBO DE CONCRETO PARA REDES COLETORAS DE ÁGUAS PLUVIAIS, DIÂMETRO DE 1 200 MM, JUNTA RÍGIDA, INSTALADO EM LOCAL COM ALTO NÍVEL DE INTERFERÊNC IAS - FORNECIMENTO E ASSENTAMENTO. AF_12/2015</v>
          </cell>
          <cell r="C3973" t="str">
            <v>M</v>
          </cell>
          <cell r="D3973">
            <v>475.41</v>
          </cell>
        </row>
        <row r="3974">
          <cell r="A3974">
            <v>92830</v>
          </cell>
          <cell r="B3974" t="str">
            <v>ASSENTAMENTO DE TUBO DE CONCRETO PARA REDES COLETORAS DE ÁGUAS PLUVIAI S, DIÂMETRO DE 1200 MM, JUNTA RÍGIDA, INSTALADO EM LOCAL COM ALTO NÍVE L DE INTERFERÊNCIAS (NÃO INCLUI FORNECIMENTO). AF_12/2015</v>
          </cell>
          <cell r="C3974" t="str">
            <v>M</v>
          </cell>
          <cell r="D3974">
            <v>124.59</v>
          </cell>
        </row>
        <row r="3975">
          <cell r="A3975">
            <v>92831</v>
          </cell>
          <cell r="B3975" t="str">
            <v>TUBO DE CONCRETO PARA REDES COLETORAS DE ÁGUAS PLUVIAIS, DIÂMETRO DE 1 500 MM, JUNTA RÍGIDA, INSTALADO EM LOCAL COM ALTO NÍVEL DE INTERFERÊNC IAS - FORNECIMENTO E ASSENTAMENTO. AF_12/2015</v>
          </cell>
          <cell r="C3975" t="str">
            <v>M</v>
          </cell>
          <cell r="D3975">
            <v>687.43</v>
          </cell>
        </row>
        <row r="3976">
          <cell r="A3976">
            <v>92832</v>
          </cell>
          <cell r="B3976" t="str">
            <v>ASSENTAMENTO DE TUBO DE CONCRETO PARA REDES COLETORAS DE ÁGUAS PLUVIAI S, DIÂMETRO DE 1500 MM, JUNTA RÍGIDA, INSTALADO EM LOCAL COM ALTO NÍVE L DE INTERFERÊNCIAS (NÃO INCLUI FORNECIMENTO). AF_12/2015</v>
          </cell>
          <cell r="C3976" t="str">
            <v>M</v>
          </cell>
          <cell r="D3976">
            <v>165.62</v>
          </cell>
        </row>
        <row r="3977">
          <cell r="A3977">
            <v>92834</v>
          </cell>
          <cell r="B3977" t="str">
            <v>ASSENTAMENTO DE TUBO DE CONCRETO PARA REDES COLETORAS DE ESGOTO SANITÁ RIO, DIÂMETRO DE 300 MM, JUNTA ELÁSTICA, INSTALADO EM LOCAL COM BAIXO NÍVEL DE INTERFERÊNCIAS (NÃO INCLUI FORNECIMENTO). AF_12/2015</v>
          </cell>
          <cell r="C3977" t="str">
            <v>M</v>
          </cell>
          <cell r="D3977">
            <v>5.81</v>
          </cell>
        </row>
        <row r="3978">
          <cell r="A3978">
            <v>92835</v>
          </cell>
          <cell r="B3978" t="str">
            <v>TUBO DE CONCRETO PARA REDES COLETORAS DE ESGOTO SANITÁRIO, DIÂMETRO DE 400 MM, JUNTA ELÁSTICA, INSTALADO EM LOCAL COM BAIXO NÍVEL DE INTERFE RÊNCIAS - FORNECIMENTO E ASSENTAMENTO. AF_12/2015</v>
          </cell>
          <cell r="C3978" t="str">
            <v>M</v>
          </cell>
          <cell r="D3978">
            <v>146.81</v>
          </cell>
        </row>
        <row r="3979">
          <cell r="A3979">
            <v>92836</v>
          </cell>
          <cell r="B3979" t="str">
            <v>ASSENTAMENTO DE TUBO DE CONCRETO PARA REDES COLETORAS DE ESGOTO SANITÁ RIO, DIÂMETRO DE 400 MM, JUNTA ELÁSTICA, INSTALADO EM LOCAL COM BAIXO NÍVEL DE INTERFERÊNCIAS (NÃO INCLUI FORNECIMENTO). AF_12/2015</v>
          </cell>
          <cell r="C3979" t="str">
            <v>M</v>
          </cell>
          <cell r="D3979">
            <v>7.44</v>
          </cell>
        </row>
        <row r="3980">
          <cell r="A3980">
            <v>92838</v>
          </cell>
          <cell r="B3980" t="str">
            <v>ASSENTAMENTO DE TUBO DE CONCRETO PARA REDES COLETORAS DE ESGOTO SANITÁ RIO, DIÂMETRO DE 500 MM, JUNTA ELÁSTICA, INSTALADO EM LOCAL COM BAIXO NÍVEL DE INTERFERÊNCIAS (NÃO INCLUI FORNECIMENTO). AF_12/2015</v>
          </cell>
          <cell r="C3980" t="str">
            <v>M</v>
          </cell>
          <cell r="D3980">
            <v>8.92</v>
          </cell>
        </row>
        <row r="3981">
          <cell r="A3981">
            <v>92840</v>
          </cell>
          <cell r="B3981" t="str">
            <v>ASSENTAMENTO DE TUBO DE CONCRETO PARA REDES COLETORAS DE ESGOTO SANITÁ RIO, DIÂMETRO DE 600 MM, JUNTA ELÁSTICA, INSTALADO EM LOCAL COM BAIXO NÍVEL DE INTERFERÊNCIAS (NÃO INCLUI FORNECIMENTO). AF_12/2015</v>
          </cell>
          <cell r="C3981" t="str">
            <v>M</v>
          </cell>
          <cell r="D3981">
            <v>10.57</v>
          </cell>
        </row>
        <row r="3982">
          <cell r="A3982">
            <v>92842</v>
          </cell>
          <cell r="B3982" t="str">
            <v>ASSENTAMENTO DE TUBO DE CONCRETO PARA REDES COLETORAS DE ESGOTO SANITÁ RIO, DIÂMETRO DE 700 MM, JUNTA ELÁSTICA, INSTALADO EM LOCAL COM BAIXO NÍVEL DE INTERFERÊNCIAS (NÃO INCLUI FORNECIMENTO). AF_12/2015</v>
          </cell>
          <cell r="C3982" t="str">
            <v>M</v>
          </cell>
          <cell r="D3982">
            <v>12.06</v>
          </cell>
        </row>
        <row r="3983">
          <cell r="A3983">
            <v>92844</v>
          </cell>
          <cell r="B3983" t="str">
            <v>ASSENTAMENTO DE TUBO DE CONCRETO PARA REDES COLETORAS DE ESGOTO SANITÁ RIO, DIÂMETRO DE 800 MM, JUNTA ELÁSTICA, INSTALADO EM LOCAL COM BAIXO NÍVEL DE INTERFERÊNCIAS (NÃO INCLUI FORNECIMENTO). AF_12/2015</v>
          </cell>
          <cell r="C3983" t="str">
            <v>M</v>
          </cell>
          <cell r="D3983">
            <v>13.71</v>
          </cell>
        </row>
        <row r="3984">
          <cell r="A3984">
            <v>92846</v>
          </cell>
          <cell r="B3984" t="str">
            <v>ASSENTAMENTO DE TUBO DE CONCRETO PARA REDES COLETORAS DE ESGOTO SANITÁ RIO, DIÂMETRO DE 900 MM, JUNTA ELÁSTICA, INSTALADO EM LOCAL COM BAIXO NÍVEL DE INTERFERÊNCIAS (NÃO INCLUI FORNECIMENTO). AF_12/2015</v>
          </cell>
          <cell r="C3984" t="str">
            <v>M</v>
          </cell>
          <cell r="D3984">
            <v>15.19</v>
          </cell>
        </row>
        <row r="3985">
          <cell r="A3985">
            <v>92848</v>
          </cell>
          <cell r="B3985" t="str">
            <v>ASSENTAMENTO DE TUBO DE CONCRETO PARA REDES COLETORAS DE ESGOTO SANITÁ RIO, DIÂMETRO DE 1000 MM, JUNTA ELÁSTICA, INSTALADO EM LOCAL COM BAIXO NÍVEL DE INTERFERÊNCIAS (NÃO INCLUI FORNECIMENTO). AF_12/2015</v>
          </cell>
          <cell r="C3985" t="str">
            <v>M</v>
          </cell>
          <cell r="D3985">
            <v>16.86</v>
          </cell>
        </row>
        <row r="3986">
          <cell r="A3986">
            <v>92850</v>
          </cell>
          <cell r="B3986" t="str">
            <v>ASSENTAMENTO DE TUBO DE CONCRETO PARA REDES COLETORAS DE ESGOTO SANITÁ RIO, DIÂMETRO DE 300 MM, JUNTA ELÁSTICA, INSTALADO EM LOCAL COM ALTO N ÍVEL DE INTERFERÊNCIAS (NÃO INCLUI FORNECIMENTO). AF_12/2015</v>
          </cell>
          <cell r="C3986" t="str">
            <v>M</v>
          </cell>
          <cell r="D3986">
            <v>11.01</v>
          </cell>
        </row>
        <row r="3987">
          <cell r="A3987">
            <v>92851</v>
          </cell>
          <cell r="B3987" t="str">
            <v>TUBO DE CONCRETO PARA REDES COLETORAS DE ESGOTO SANITÁRIO, DIÂMETRO DE 400 MM, JUNTA ELÁSTICA, INSTALADO EM LOCAL COM ALTO NÍVEL DE INTERFER ÊNCIAS - FORNECIMENTO E ASSENTAMENTO. AF_12/2015</v>
          </cell>
          <cell r="C3987" t="str">
            <v>M</v>
          </cell>
          <cell r="D3987">
            <v>153.26</v>
          </cell>
        </row>
        <row r="3988">
          <cell r="A3988">
            <v>92852</v>
          </cell>
          <cell r="B3988" t="str">
            <v>ASSENTAMENTO DE TUBO DE CONCRETO PARA REDES COLETORAS DE ESGOTO SANITÁ RIO, DIÂMETRO DE 400 MM, JUNTA ELÁSTICA, INSTALADO EM LOCAL COM ALTO N ÍVEL DE INTERFERÊNCIAS (NÃO INCLUI FORNECIMENTO). AF_12/2015</v>
          </cell>
          <cell r="C3988" t="str">
            <v>M</v>
          </cell>
          <cell r="D3988">
            <v>13.89</v>
          </cell>
        </row>
        <row r="3989">
          <cell r="A3989">
            <v>92854</v>
          </cell>
          <cell r="B3989" t="str">
            <v>ASSENTAMENTO DE TUBO DE CONCRETO PARA REDES COLETORAS DE ESGOTO SANITÁ RIO, DIÂMETRO DE 500 MM, JUNTA ELÁSTICA, INSTALADO EM LOCAL COM ALTO N ÍVEL DE INTERFERÊNCIAS (NÃO INCLUI FORNECIMENTO). AF_12/2015</v>
          </cell>
          <cell r="C3989" t="str">
            <v>M</v>
          </cell>
          <cell r="D3989">
            <v>16.91</v>
          </cell>
        </row>
        <row r="3990">
          <cell r="A3990">
            <v>92856</v>
          </cell>
          <cell r="B3990" t="str">
            <v>ASSENTAMENTO DE TUBO DE CONCRETO PARA REDES COLETORAS DE ESGOTO SANITÁ RIO, DIÂMETRO DE 600 MM, JUNTA ELÁSTICA, INSTALADO EM LOCAL COM ALTO N ÍVEL DE INTERFERÊNCIAS (NÃO INCLUI FORNECIMENTO). AF_12/2015</v>
          </cell>
          <cell r="C3990" t="str">
            <v>M</v>
          </cell>
          <cell r="D3990">
            <v>19.940000000000001</v>
          </cell>
        </row>
        <row r="3991">
          <cell r="A3991">
            <v>92858</v>
          </cell>
          <cell r="B3991" t="str">
            <v>ASSENTAMENTO DE TUBO DE CONCRETO PARA REDES COLETORAS DE ESGOTO SANITÁ RIO, DIÂMETRO DE 700 MM, JUNTA ELÁSTICA, INSTALADO EM LOCAL COM ALTO N ÍVEL DE INTERFERÊNCIAS (NÃO INCLUI FORNECIMENTO). AF_12/2015</v>
          </cell>
          <cell r="C3991" t="str">
            <v>M</v>
          </cell>
          <cell r="D3991">
            <v>22.81</v>
          </cell>
        </row>
        <row r="3992">
          <cell r="A3992">
            <v>92860</v>
          </cell>
          <cell r="B3992" t="str">
            <v>ASSENTAMENTO DE TUBO DE CONCRETO PARA REDES COLETORAS DE ESGOTO SANITÁ RIO, DIÂMETRO DE 800 MM, JUNTA ELÁSTICA, INSTALADO EM LOCAL COM ALTO N ÍVEL DE INTERFERÊNCIAS (NÃO INCLUI FORNECIMENTO). AF_12/2015</v>
          </cell>
          <cell r="C3992" t="str">
            <v>M</v>
          </cell>
          <cell r="D3992">
            <v>25.9</v>
          </cell>
        </row>
        <row r="3993">
          <cell r="A3993">
            <v>92862</v>
          </cell>
          <cell r="B3993" t="str">
            <v>ASSENTAMENTO DE TUBO DE CONCRETO PARA REDES COLETORAS DE ESGOTO SANITÁ RIO, DIÂMETRO DE 900 MM, JUNTA ELÁSTICA, INSTALADO EM LOCAL COM ALTO N ÍVEL DE INTERFERÊNCIAS (NÃO INCLUI FORNECIMENTO). AF_12/2015</v>
          </cell>
          <cell r="C3993" t="str">
            <v>M</v>
          </cell>
          <cell r="D3993">
            <v>28.9</v>
          </cell>
        </row>
        <row r="3994">
          <cell r="A3994">
            <v>92864</v>
          </cell>
          <cell r="B3994" t="str">
            <v>ASSENTAMENTO DE TUBO DE CONCRETO PARA REDES COLETORAS DE ESGOTO SANITÁ RIO, DIÂMETRO DE 1000 MM, JUNTA ELÁSTICA, INSTALADO EM LOCAL COM ALTO NÍVEL DE INTERFERÊNCIAS (NÃO INCLUI FORNECIMENTO). AF_12/2015</v>
          </cell>
          <cell r="C3994" t="str">
            <v>M</v>
          </cell>
          <cell r="D3994">
            <v>31.93</v>
          </cell>
        </row>
        <row r="3995">
          <cell r="A3995">
            <v>92865</v>
          </cell>
          <cell r="B3995" t="str">
            <v>CAIXA OCTOGONAL 4" X 4", METÁLICA, INSTALADA EM LAJE - FORNECIMENTO E INSTALAÇÃO. AF_12/2015</v>
          </cell>
          <cell r="C3995" t="str">
            <v>UN</v>
          </cell>
          <cell r="D3995">
            <v>7.07</v>
          </cell>
        </row>
        <row r="3996">
          <cell r="A3996">
            <v>92866</v>
          </cell>
          <cell r="B3996" t="str">
            <v>CAIXA SEXTAVADA 3" X 3", METÁLICA, INSTALADA EM LAJE - FORNECIMENTO E INSTALAÇÃO. AF_12/2015</v>
          </cell>
          <cell r="C3996" t="str">
            <v>UN</v>
          </cell>
          <cell r="D3996">
            <v>5.63</v>
          </cell>
        </row>
        <row r="3997">
          <cell r="A3997">
            <v>92867</v>
          </cell>
          <cell r="B3997" t="str">
            <v>CAIXA RETANGULAR 4" X 2" ALTA (2,00 M DO PISO), METÁLICA, INSTALADA EM PAREDE - FORNECIMENTO E INSTALAÇÃO. AF_12/2015</v>
          </cell>
          <cell r="C3997" t="str">
            <v>UN</v>
          </cell>
          <cell r="D3997">
            <v>16.649999999999999</v>
          </cell>
        </row>
        <row r="3998">
          <cell r="A3998">
            <v>92868</v>
          </cell>
          <cell r="B3998" t="str">
            <v>CAIXA RETANGULAR 4" X 2" MÉDIA (1,30 M DO PISO), METÁLICA, INSTALADA E M PAREDE - FORNECIMENTO E INSTALAÇÃO. AF_12/2015</v>
          </cell>
          <cell r="C3998" t="str">
            <v>UN</v>
          </cell>
          <cell r="D3998">
            <v>8.85</v>
          </cell>
        </row>
        <row r="3999">
          <cell r="A3999">
            <v>92869</v>
          </cell>
          <cell r="B3999" t="str">
            <v>CAIXA RETANGULAR 4" X 2" BAIXA (0,30 M DO PISO), METÁLICA, INSTALADA E M PAREDE - FORNECIMENTO E INSTALAÇÃO. AF_12/2015</v>
          </cell>
          <cell r="C3999" t="str">
            <v>UN</v>
          </cell>
          <cell r="D3999">
            <v>5.93</v>
          </cell>
        </row>
        <row r="4000">
          <cell r="A4000">
            <v>92870</v>
          </cell>
          <cell r="B4000" t="str">
            <v>CAIXA RETANGULAR 4" X 4" ALTA (2,00 M DO PISO), METÁLICA, INSTALADA EM PAREDE - FORNECIMENTO E INSTALAÇÃO. AF_12/2015</v>
          </cell>
          <cell r="C4000" t="str">
            <v>UN</v>
          </cell>
          <cell r="D4000">
            <v>20.54</v>
          </cell>
        </row>
        <row r="4001">
          <cell r="A4001">
            <v>92871</v>
          </cell>
          <cell r="B4001" t="str">
            <v>CAIXA RETANGULAR 4" X 4" MÉDIA (1,30 M DO PISO), METÁLICA, INSTALADA E M PAREDE - FORNECIMENTO E INSTALAÇÃO. AF_12/2015</v>
          </cell>
          <cell r="C4001" t="str">
            <v>UN</v>
          </cell>
          <cell r="D4001">
            <v>11.57</v>
          </cell>
        </row>
        <row r="4002">
          <cell r="A4002">
            <v>92872</v>
          </cell>
          <cell r="B4002" t="str">
            <v>CAIXA RETANGULAR 4" X 4" BAIXA (0,30 M DO PISO), METÁLICA, INSTALADA E M PAREDE - FORNECIMENTO E INSTALAÇÃO. AF_12/2015</v>
          </cell>
          <cell r="C4002" t="str">
            <v>UN</v>
          </cell>
          <cell r="D4002">
            <v>8.2100000000000009</v>
          </cell>
        </row>
        <row r="4003">
          <cell r="A4003">
            <v>92873</v>
          </cell>
          <cell r="B4003" t="str">
            <v>LANÇAMENTO COM USO DE BALDES, ADENSAMENTO E ACABAMENTO DE CONCRETO EM ESTRUTURAS. AF_12/2015</v>
          </cell>
          <cell r="C4003" t="str">
            <v>M3</v>
          </cell>
          <cell r="D4003">
            <v>131.30000000000001</v>
          </cell>
        </row>
        <row r="4004">
          <cell r="A4004">
            <v>92874</v>
          </cell>
          <cell r="B4004" t="str">
            <v>LANÇAMENTO COM USO DE BOMBA, ADENSAMENTO E ACABAMENTO DE CONCRETO EM E STRUTURAS. AF_12/2015</v>
          </cell>
          <cell r="C4004" t="str">
            <v>M3</v>
          </cell>
          <cell r="D4004">
            <v>21.71</v>
          </cell>
        </row>
        <row r="4005">
          <cell r="A4005">
            <v>92875</v>
          </cell>
          <cell r="B4005" t="str">
            <v>CORTE E DOBRA DE AÇO CA-25, DIÂMETRO DE 6.3 MM. AF_12/2015</v>
          </cell>
          <cell r="C4005" t="str">
            <v>KG</v>
          </cell>
          <cell r="D4005">
            <v>6.86</v>
          </cell>
        </row>
        <row r="4006">
          <cell r="A4006">
            <v>92876</v>
          </cell>
          <cell r="B4006" t="str">
            <v>CORTE E DOBRA DE AÇO CA-25, DIÂMETRO DE 8.0 MM. AF_12/2015</v>
          </cell>
          <cell r="C4006" t="str">
            <v>KG</v>
          </cell>
          <cell r="D4006">
            <v>6.49</v>
          </cell>
        </row>
        <row r="4007">
          <cell r="A4007">
            <v>92877</v>
          </cell>
          <cell r="B4007" t="str">
            <v>CORTE E DOBRA DE AÇO CA-25, DIÂMETRO DE 10.0 MM. AF_12/2015</v>
          </cell>
          <cell r="C4007" t="str">
            <v>KG</v>
          </cell>
          <cell r="D4007">
            <v>5.68</v>
          </cell>
        </row>
        <row r="4008">
          <cell r="A4008">
            <v>92878</v>
          </cell>
          <cell r="B4008" t="str">
            <v>CORTE E DOBRA DE AÇO CA-25, DIÂMETRO DE 12.5 MM. AF_12/2015</v>
          </cell>
          <cell r="C4008" t="str">
            <v>KG</v>
          </cell>
          <cell r="D4008">
            <v>5.01</v>
          </cell>
        </row>
        <row r="4009">
          <cell r="A4009">
            <v>92879</v>
          </cell>
          <cell r="B4009" t="str">
            <v>CORTE E DOBRA DE AÇO CA-25, DIÂMETRO DE 16.0 MM. AF_12/2015</v>
          </cell>
          <cell r="C4009" t="str">
            <v>KG</v>
          </cell>
          <cell r="D4009">
            <v>4.03</v>
          </cell>
        </row>
        <row r="4010">
          <cell r="A4010">
            <v>92880</v>
          </cell>
          <cell r="B4010" t="str">
            <v>CORTE E DOBRA DE AÇO CA-25, DIÂMETRO DE 20.0 MM. AF_12/2015</v>
          </cell>
          <cell r="C4010" t="str">
            <v>KG</v>
          </cell>
          <cell r="D4010">
            <v>4.0199999999999996</v>
          </cell>
        </row>
        <row r="4011">
          <cell r="A4011">
            <v>92881</v>
          </cell>
          <cell r="B4011" t="str">
            <v>CORTE E DOBRA DE AÇO CA-25, DIÂMETRO DE 25.0 MM. AF_12/2015</v>
          </cell>
          <cell r="C4011" t="str">
            <v>KG</v>
          </cell>
          <cell r="D4011">
            <v>3.97</v>
          </cell>
        </row>
        <row r="4012">
          <cell r="A4012">
            <v>92882</v>
          </cell>
          <cell r="B4012" t="str">
            <v>ARMAÇÃO UTILIZANDO AÇO CA-25 DE 6.3 MM - MONTAGEM. AF_12/2015</v>
          </cell>
          <cell r="C4012" t="str">
            <v>KG</v>
          </cell>
          <cell r="D4012">
            <v>8.89</v>
          </cell>
        </row>
        <row r="4013">
          <cell r="A4013">
            <v>92883</v>
          </cell>
          <cell r="B4013" t="str">
            <v>ARMAÇÃO UTILIZANDO AÇO CA-25 DE 8.0 MM - MONTAGEM. AF_12/2015</v>
          </cell>
          <cell r="C4013" t="str">
            <v>KG</v>
          </cell>
          <cell r="D4013">
            <v>8.07</v>
          </cell>
        </row>
        <row r="4014">
          <cell r="A4014">
            <v>92884</v>
          </cell>
          <cell r="B4014" t="str">
            <v>ARMAÇÃO UTILIZANDO AÇO CA-25 DE 10.0 MM - MONTAGEM. AF_12/2015</v>
          </cell>
          <cell r="C4014" t="str">
            <v>KG</v>
          </cell>
          <cell r="D4014">
            <v>6.91</v>
          </cell>
        </row>
        <row r="4015">
          <cell r="A4015">
            <v>92885</v>
          </cell>
          <cell r="B4015" t="str">
            <v>ARMAÇÃO UTILIZANDO AÇO CA-25 DE 12.5 MM - MONTAGEM. AF_12/2015</v>
          </cell>
          <cell r="C4015" t="str">
            <v>KG</v>
          </cell>
          <cell r="D4015">
            <v>5.96</v>
          </cell>
        </row>
        <row r="4016">
          <cell r="A4016">
            <v>92886</v>
          </cell>
          <cell r="B4016" t="str">
            <v>ARMAÇÃO UTILIZANDO AÇO CA-25 DE 16.0 MM - MONTAGEM. AF_12/2015</v>
          </cell>
          <cell r="C4016" t="str">
            <v>KG</v>
          </cell>
          <cell r="D4016">
            <v>4.74</v>
          </cell>
        </row>
        <row r="4017">
          <cell r="A4017">
            <v>92887</v>
          </cell>
          <cell r="B4017" t="str">
            <v>ARMAÇÃO UTILIZANDO AÇO CA-25 DE 20.0 MM - MONTAGEM. AF_12/2015</v>
          </cell>
          <cell r="C4017" t="str">
            <v>KG</v>
          </cell>
          <cell r="D4017">
            <v>4.5599999999999996</v>
          </cell>
        </row>
        <row r="4018">
          <cell r="A4018">
            <v>92888</v>
          </cell>
          <cell r="B4018" t="str">
            <v>ARMAÇÃO UTILIZANDO AÇO CA-25 DE 25.0 MM - MONTAGEM. AF_12/2015</v>
          </cell>
          <cell r="C4018" t="str">
            <v>KG</v>
          </cell>
          <cell r="D4018">
            <v>4.37</v>
          </cell>
        </row>
        <row r="4019">
          <cell r="A4019">
            <v>92889</v>
          </cell>
          <cell r="B4019" t="str">
            <v>UNIÃO, EM FERRO GALVANIZADO, DN 50 (2"), CONEXÃO ROSQUEADA, INSTALADO EM PRUMADAS - FORNECIMENTO E INSTALAÇÃO. AF_12/2015</v>
          </cell>
          <cell r="C4019" t="str">
            <v>UN</v>
          </cell>
          <cell r="D4019">
            <v>102.74</v>
          </cell>
        </row>
        <row r="4020">
          <cell r="A4020">
            <v>92890</v>
          </cell>
          <cell r="B4020" t="str">
            <v>UNIÃO, EM FERRO GALVANIZADO, DN 65 (2 1/2"), CONEXÃO ROSQUEADA, INSTAL ADO EM PRUMADAS - FORNECIMENTO E INSTALAÇÃO. AF_12/2015</v>
          </cell>
          <cell r="C4020" t="str">
            <v>UN</v>
          </cell>
          <cell r="D4020">
            <v>150.22</v>
          </cell>
        </row>
        <row r="4021">
          <cell r="A4021">
            <v>92891</v>
          </cell>
          <cell r="B4021" t="str">
            <v>UNIÃO, EM FERRO GALVANIZADO, DN 80 (3"), CONEXÃO ROSQUEADA, INSTALADO EM PRUMADAS - FORNECIMENTO E INSTALAÇÃO. AF_12/2015</v>
          </cell>
          <cell r="C4021" t="str">
            <v>UN</v>
          </cell>
          <cell r="D4021">
            <v>213.18</v>
          </cell>
        </row>
        <row r="4022">
          <cell r="A4022">
            <v>92892</v>
          </cell>
          <cell r="B4022" t="str">
            <v>UNIÃO, EM FERRO GALVANIZADO, DN 25 (1"), CONEXÃO ROSQUEADA, INSTALADO EM REDE DE ALIMENTAÇÃO PARA HIDRANTE - FORNECIMENTO E INSTALAÇÃO. AF_1 2/2015</v>
          </cell>
          <cell r="C4022" t="str">
            <v>UN</v>
          </cell>
          <cell r="D4022">
            <v>45.06</v>
          </cell>
        </row>
        <row r="4023">
          <cell r="A4023">
            <v>92893</v>
          </cell>
          <cell r="B4023" t="str">
            <v>UNIÃO, EM FERRO GALVANIZADO, DN 32 (1 1/4"), CONEXÃO ROSQUEADA, INSTAL ADO EM REDE DE ALIMENTAÇÃO PARA HIDRANTE - FORNECIMENTO E INSTALAÇÃO. AF_12/2015</v>
          </cell>
          <cell r="C4023" t="str">
            <v>UN</v>
          </cell>
          <cell r="D4023">
            <v>62.79</v>
          </cell>
        </row>
        <row r="4024">
          <cell r="A4024">
            <v>92894</v>
          </cell>
          <cell r="B4024" t="str">
            <v>UNIÃO, EM FERRO GALVANIZADO, DN 40 (1 1/2"), CONEXÃO ROSQUEADA, INSTAL ADO EM REDE DE ALIMENTAÇÃO PARA HIDRANTE - FORNECIMENTO E INSTALAÇÃO. AF_12/2015</v>
          </cell>
          <cell r="C4024" t="str">
            <v>UN</v>
          </cell>
          <cell r="D4024">
            <v>71.930000000000007</v>
          </cell>
        </row>
        <row r="4025">
          <cell r="A4025">
            <v>92895</v>
          </cell>
          <cell r="B4025" t="str">
            <v>UNIÃO, EM FERRO GALVANIZADO, DN 50 (2"), CONEXÃO ROSQUEADA, INSTALADO EM REDE DE ALIMENTAÇÃO PARA HIDRANTE - FORNECIMENTO E INSTALAÇÃO. AF_1 2/2015</v>
          </cell>
          <cell r="C4025" t="str">
            <v>UN</v>
          </cell>
          <cell r="D4025">
            <v>102.71</v>
          </cell>
        </row>
        <row r="4026">
          <cell r="A4026">
            <v>92896</v>
          </cell>
          <cell r="B4026" t="str">
            <v>UNIÃO, EM FERRO GALVANIZADO, DN 65 (2 1/2"), CONEXÃO ROSQUEADA, INSTAL ADO EM REDE DE ALIMENTAÇÃO PARA HIDRANTE - FORNECIMENTO E INSTALAÇÃO. AF_12/2015</v>
          </cell>
          <cell r="C4026" t="str">
            <v>UN</v>
          </cell>
          <cell r="D4026">
            <v>151.21</v>
          </cell>
        </row>
        <row r="4027">
          <cell r="A4027">
            <v>92897</v>
          </cell>
          <cell r="B4027" t="str">
            <v>UNIÃO, EM FERRO GALVANIZADO, DN 80 (3"), CONEXÃO ROSQUEADA, INSTALADO EM REDE DE ALIMENTAÇÃO PARA HIDRANTE - FORNECIMENTO E INSTALAÇÃO. AF_1 2/2015</v>
          </cell>
          <cell r="C4027" t="str">
            <v>UN</v>
          </cell>
          <cell r="D4027">
            <v>215.22</v>
          </cell>
        </row>
        <row r="4028">
          <cell r="A4028">
            <v>92898</v>
          </cell>
          <cell r="B4028" t="str">
            <v>UNIÃO, EM FERRO GALVANIZADO, CONEXÃO ROSQUEADA, DN 25 (1"), INSTALADO EM REDE DE ALIMENTAÇÃO PARA SPRINKLER - FORNECIMENTO E INSTALAÇÃO. AF_ 12/2015</v>
          </cell>
          <cell r="C4028" t="str">
            <v>UN</v>
          </cell>
          <cell r="D4028">
            <v>39.57</v>
          </cell>
        </row>
        <row r="4029">
          <cell r="A4029">
            <v>92899</v>
          </cell>
          <cell r="B4029" t="str">
            <v>UNIÃO, EM FERRO GALVANIZADO, CONEXÃO ROSQUEADA, DN 32 (1 1/4"), INSTAL ADO EM REDE DE ALIMENTAÇÃO PARA SPRINKLER - FORNECIMENTO E INSTALAÇÃO. AF_12/2015</v>
          </cell>
          <cell r="C4029" t="str">
            <v>UN</v>
          </cell>
          <cell r="D4029">
            <v>56.55</v>
          </cell>
        </row>
        <row r="4030">
          <cell r="A4030">
            <v>92900</v>
          </cell>
          <cell r="B4030" t="str">
            <v>UNIÃO, EM FERRO GALVANIZADO, CONEXÃO ROSQUEADA, DN 40 (1 1/2"), INSTAL ADO EM REDE DE ALIMENTAÇÃO PARA SPRINKLER - FORNECIMENTO E INSTALAÇÃO. AF_12/2015</v>
          </cell>
          <cell r="C4030" t="str">
            <v>UN</v>
          </cell>
          <cell r="D4030">
            <v>64.81</v>
          </cell>
        </row>
        <row r="4031">
          <cell r="A4031">
            <v>92901</v>
          </cell>
          <cell r="B4031" t="str">
            <v>UNIÃO, EM FERRO GALVANIZADO, CONEXÃO ROSQUEADA, DN 50 (2"), INSTALADO EM REDE DE ALIMENTAÇÃO PARA SPRINKLER - FORNECIMENTO E INSTALAÇÃO. AF_ 12/2015</v>
          </cell>
          <cell r="C4031" t="str">
            <v>UN</v>
          </cell>
          <cell r="D4031">
            <v>94.52</v>
          </cell>
        </row>
        <row r="4032">
          <cell r="A4032">
            <v>92902</v>
          </cell>
          <cell r="B4032" t="str">
            <v>UNIÃO, EM FERRO GALVANIZADO, CONEXÃO ROSQUEADA, DN 65 (2 1/2"), INSTAL ADO EM REDE DE ALIMENTAÇÃO PARA SPRINKLER - FORNECIMENTO E INSTALAÇÃO. AF_12/2015</v>
          </cell>
          <cell r="C4032" t="str">
            <v>UN</v>
          </cell>
          <cell r="D4032">
            <v>141.38999999999999</v>
          </cell>
        </row>
        <row r="4033">
          <cell r="A4033">
            <v>92903</v>
          </cell>
          <cell r="B4033" t="str">
            <v>UNIÃO, EM FERRO GALVANIZADO, CONEXÃO ROSQUEADA, DN 80 (3"), INSTALADO EM REDE DE ALIMENTAÇÃO PARA SPRINKLER - FORNECIMENTO E INSTALAÇÃO. AF_ 12/2015</v>
          </cell>
          <cell r="C4033" t="str">
            <v>UN</v>
          </cell>
          <cell r="D4033">
            <v>203.8</v>
          </cell>
        </row>
        <row r="4034">
          <cell r="A4034">
            <v>92904</v>
          </cell>
          <cell r="B4034" t="str">
            <v>UNIÃO, EM FERRO GALVANIZADO, CONEXÃO ROSQUEADA, DN 15 (1/2"), INSTALAD O EM RAMAIS E SUB-RAMAIS DE GÁS - FORNECIMENTO E INSTALAÇÃO. AF_12/201 5</v>
          </cell>
          <cell r="C4034" t="str">
            <v>UN</v>
          </cell>
          <cell r="D4034">
            <v>24.72</v>
          </cell>
        </row>
        <row r="4035">
          <cell r="A4035">
            <v>92905</v>
          </cell>
          <cell r="B4035" t="str">
            <v>UNIÃO, EM FERRO GALVANIZADO, CONEXÃO ROSQUEADA, DN 20 (3/4"), INSTALAD O EM RAMAIS E SUB-RAMAIS DE GÁS - FORNECIMENTO E INSTALAÇÃO. AF_12/201 5</v>
          </cell>
          <cell r="C4035" t="str">
            <v>UN</v>
          </cell>
          <cell r="D4035">
            <v>36.1</v>
          </cell>
        </row>
        <row r="4036">
          <cell r="A4036">
            <v>92906</v>
          </cell>
          <cell r="B4036" t="str">
            <v>UNIÃO, EM FERRO GALVANIZADO, CONEXÃO ROSQUEADA, DN 25 (1"), INSTALADO EM RAMAIS E SUB-RAMAIS DE GÁS - FORNECIMENTO E INSTALAÇÃO. AF_12/2015</v>
          </cell>
          <cell r="C4036" t="str">
            <v>UN</v>
          </cell>
          <cell r="D4036">
            <v>44.83</v>
          </cell>
        </row>
        <row r="4037">
          <cell r="A4037">
            <v>92907</v>
          </cell>
          <cell r="B4037" t="str">
            <v>LUVA DE REDUÇÃO, EM FERRO GALVANIZADO, 2" X 1.1/2", CONEXÃO ROSQUEADA, INSTALADO EM PRUMADAS - FORNECIMENTO E INSTALAÇÃO. AF_12/2015</v>
          </cell>
          <cell r="C4037" t="str">
            <v>UN</v>
          </cell>
          <cell r="D4037">
            <v>46.41</v>
          </cell>
        </row>
        <row r="4038">
          <cell r="A4038">
            <v>92908</v>
          </cell>
          <cell r="B4038" t="str">
            <v>LUVA DE REDUÇÃO, EM FERRO GALVANIZADO, 2" X 1.1/4", CONEXÃO ROSQUEADA, INSTALADO EM PRUMADAS - FORNECIMENTO E INSTALAÇÃO. AF_12/2015</v>
          </cell>
          <cell r="C4038" t="str">
            <v>UN</v>
          </cell>
          <cell r="D4038">
            <v>46.35</v>
          </cell>
        </row>
        <row r="4039">
          <cell r="A4039">
            <v>92909</v>
          </cell>
          <cell r="B4039" t="str">
            <v>LUVA DE REDUÇÃO, EM FERRO GALVANIZADO, 2" X 1", CONEXÃO ROSQUEADA, INS TALADO EM PRUMADAS - FORNECIMENTO E INSTALAÇÃO. AF_12/2015</v>
          </cell>
          <cell r="C4039" t="str">
            <v>UN</v>
          </cell>
          <cell r="D4039">
            <v>46.12</v>
          </cell>
        </row>
        <row r="4040">
          <cell r="A4040">
            <v>92910</v>
          </cell>
          <cell r="B4040" t="str">
            <v>LUVA DE REDUÇÃO, EM FERRO GALVANIZADO, 2.1/2" X 1.1/2", CONEXÃO ROSQUE ADA, INSTALADO EM PRUMADAS - FORNECIMENTO E INSTALAÇÃO. AF_12/2015</v>
          </cell>
          <cell r="C4040" t="str">
            <v>UN</v>
          </cell>
          <cell r="D4040">
            <v>71.709999999999994</v>
          </cell>
        </row>
        <row r="4041">
          <cell r="A4041">
            <v>92911</v>
          </cell>
          <cell r="B4041" t="str">
            <v>LUVA DE REDUÇÃO, EM FERRO GALVANIZADO, 2.1/2" X 2", CONEXÃO ROSQUEADA, INSTALADO EM PRUMADAS - FORNECIMENTO E INSTALAÇÃO. AF_12/2015</v>
          </cell>
          <cell r="C4041" t="str">
            <v>UN</v>
          </cell>
          <cell r="D4041">
            <v>71.709999999999994</v>
          </cell>
        </row>
        <row r="4042">
          <cell r="A4042">
            <v>92912</v>
          </cell>
          <cell r="B4042" t="str">
            <v>LUVA DE REDUÇÃO, EM FERRO GALVANIZADO, 3" X 1.1/2", CONEXÃO ROSQUEADA, INSTALADO EM PRUMADAS - FORNECIMENTO E INSTALAÇÃO. AF_12/2015</v>
          </cell>
          <cell r="C4042" t="str">
            <v>UN</v>
          </cell>
          <cell r="D4042">
            <v>94.96</v>
          </cell>
        </row>
        <row r="4043">
          <cell r="A4043">
            <v>92913</v>
          </cell>
          <cell r="B4043" t="str">
            <v>LUVA DE REDUÇÃO, EM FERRO GALVANIZADO, 3" X 2.1/2", CONEXÃO ROSQUEADA, INSTALADO EM PRUMADAS - FORNECIMENTO E INSTALAÇÃO. AF_12/2015</v>
          </cell>
          <cell r="C4043" t="str">
            <v>UN</v>
          </cell>
          <cell r="D4043">
            <v>96.67</v>
          </cell>
        </row>
        <row r="4044">
          <cell r="A4044">
            <v>92914</v>
          </cell>
          <cell r="B4044" t="str">
            <v>LUVA DE REDUÇÃO, EM FERRO GALVANIZADO, 3" X 2", CONEXÃO ROSQUEADA, INS TALADO EM PRUMADAS - FORNECIMENTO E INSTALAÇÃO. AF_12/2015</v>
          </cell>
          <cell r="C4044" t="str">
            <v>UN</v>
          </cell>
          <cell r="D4044">
            <v>96.67</v>
          </cell>
        </row>
        <row r="4045">
          <cell r="A4045">
            <v>92915</v>
          </cell>
          <cell r="B4045" t="str">
            <v>ARMAÇÃO DE FUNDAÇÕES E ESTRUTURAS DE CONCRETO ARMADO, EXCETO VIGAS, PI LARES E LAJES (DE EDIFÍCIOS DE MÚLTIPLOS PAVIMENTOS, EDIFICAÇÃO TÉRREA OU SOBRADO), UTILIZANDO AÇO CA-60 DE 5.0 MM - MONTAGEM. AF_12/2015</v>
          </cell>
          <cell r="C4045" t="str">
            <v>KG</v>
          </cell>
          <cell r="D4045">
            <v>10.44</v>
          </cell>
        </row>
        <row r="4046">
          <cell r="A4046">
            <v>92916</v>
          </cell>
          <cell r="B4046" t="str">
            <v>ARMAÇÃO DE FUNDAÇÕES E ESTRUTURAS DE CONCRETO ARMADO, EXCETO VIGAS, PI LARES E LAJES (DE EDIFÍCIOS DE MÚLTIPLOS PAVIMENTOS, EDIFICAÇÃO TÉRREA OU SOBRADO), UTILIZANDO AÇO CA-50 DE 6.3 MM - MONTAGEM. AF_12/2015</v>
          </cell>
          <cell r="C4046" t="str">
            <v>KG</v>
          </cell>
          <cell r="D4046">
            <v>9.5299999999999994</v>
          </cell>
        </row>
        <row r="4047">
          <cell r="A4047">
            <v>92917</v>
          </cell>
          <cell r="B4047" t="str">
            <v>ARMAÇÃO DE FUNDAÇÕES E ESTRUTURAS DE CONCRETO ARMADO, EXCETO VIGAS, PI LARES E LAJES (DE EDIFÍCIOS DE MÚLTIPLOS PAVIMENTOS, EDIFICAÇÃO TÉRREA OU SOBRADO), UTILIZANDO AÇO CA-50 DE 8.0 MM - MONTAGEM. AF_12/2015</v>
          </cell>
          <cell r="C4047" t="str">
            <v>KG</v>
          </cell>
          <cell r="D4047">
            <v>9.07</v>
          </cell>
        </row>
        <row r="4048">
          <cell r="A4048">
            <v>92918</v>
          </cell>
          <cell r="B4048" t="str">
            <v>LUVA DE REDUÇÃO, EM FERRO GALVANIZADO, 1" X 1/2", CONEXÃO ROSQUEADA, I NSTALADO EM REDE DE ALIMENTAÇÃO PARA HIDRANTE - FORNECIMENTO E INSTALA ÇÃO. AF_12/2015</v>
          </cell>
          <cell r="C4048" t="str">
            <v>UN</v>
          </cell>
          <cell r="D4048">
            <v>23.95</v>
          </cell>
        </row>
        <row r="4049">
          <cell r="A4049">
            <v>92919</v>
          </cell>
          <cell r="B4049" t="str">
            <v>ARMAÇÃO DE FUNDAÇÕES E ESTRUTURAS DE CONCRETO ARMADO, EXCETO VIGAS, PI LARES E LAJES (DE EDIFÍCIOS DE MÚLTIPLOS PAVIMENTOS, EDIFICAÇÃO TÉRREA OU SOBRADO), UTILIZANDO AÇO CA-50 DE 10.0 MM - MONTAGEM. AF_12/2015</v>
          </cell>
          <cell r="C4049" t="str">
            <v>KG</v>
          </cell>
          <cell r="D4049">
            <v>7.36</v>
          </cell>
        </row>
        <row r="4050">
          <cell r="A4050">
            <v>92920</v>
          </cell>
          <cell r="B4050" t="str">
            <v>LUVA DE REDUÇÃO, EM FERRO GALVANIZADO, 1" X 3/4", CONEXÃO ROSQUEADA, I NSTALADO EM REDE DE ALIMENTAÇÃO PARA HIDRANTE - FORNECIMENTO E INSTALA ÇÃO. AF_12/2015</v>
          </cell>
          <cell r="C4050" t="str">
            <v>UN</v>
          </cell>
          <cell r="D4050">
            <v>24.07</v>
          </cell>
        </row>
        <row r="4051">
          <cell r="A4051">
            <v>92921</v>
          </cell>
          <cell r="B4051" t="str">
            <v>ARMAÇÃO DE FUNDAÇÕES E ESTRUTURAS DE CONCRETO ARMADO, EXCETO VIGAS, PI LARES E LAJES (DE EDIFÍCIOS DE MÚLTIPLOS PAVIMENTOS, EDIFICAÇÃO TÉRREA OU SOBRADO), UTILIZANDO AÇO CA-50 DE 12.5 MM - MONTAGEM. AF_12/2015</v>
          </cell>
          <cell r="C4051" t="str">
            <v>KG</v>
          </cell>
          <cell r="D4051">
            <v>6.09</v>
          </cell>
        </row>
        <row r="4052">
          <cell r="A4052">
            <v>92922</v>
          </cell>
          <cell r="B4052" t="str">
            <v>ARMAÇÃO DE FUNDAÇÕES E ESTRUTURAS DE CONCRETO ARMADO, EXCETO VIGAS, PI LARES E LAJES (DE EDIFÍCIOS DE MÚLTIPLOS PAVIMENTOS, EDIFICAÇÃO TÉRREA OU SOBRADO), UTILIZANDO AÇO CA-50 DE 16.0 MM - MONTAGEM. AF_12/2015</v>
          </cell>
          <cell r="C4052" t="str">
            <v>KG</v>
          </cell>
          <cell r="D4052">
            <v>4.78</v>
          </cell>
        </row>
        <row r="4053">
          <cell r="A4053">
            <v>92923</v>
          </cell>
          <cell r="B4053" t="str">
            <v>ARMAÇÃO DE FUNDAÇÕES E ESTRUTURAS DE CONCRETO ARMADO, EXCETO VIGAS, PI LARES E LAJES (DE EDIFÍCIOS DE MÚLTIPLOS PAVIMENTOS, EDIFICAÇÃO TÉRREA OU SOBRADO), UTILIZANDO AÇO CA-50 DE 20.0 MM - MONTAGEM. AF_12/2015</v>
          </cell>
          <cell r="C4053" t="str">
            <v>KG</v>
          </cell>
          <cell r="D4053">
            <v>4.29</v>
          </cell>
        </row>
        <row r="4054">
          <cell r="A4054">
            <v>92924</v>
          </cell>
          <cell r="B4054" t="str">
            <v>ARMAÇÃO DE FUNDAÇÕES E ESTRUTURAS DE CONCRETO ARMADO, EXCETO VIGAS, PI LARES E LAJES (DE EDIFÍCIOS DE MÚLTIPLOS PAVIMENTOS, EDIFICAÇÃO TÉRREA OU SOBRADO), UTILIZANDO AÇO CA-50 DE 25.0 MM - MONTAGEM. AF_12/2015</v>
          </cell>
          <cell r="C4054" t="str">
            <v>KG</v>
          </cell>
          <cell r="D4054">
            <v>4.5999999999999996</v>
          </cell>
        </row>
        <row r="4055">
          <cell r="A4055">
            <v>92925</v>
          </cell>
          <cell r="B4055" t="str">
            <v>LUVA DE REDUÇÃO, EM FERRO GALVANIZADO, 1 1/4" X 1", CONEXÃO ROSQUEADA, INSTALADO EM REDE DE ALIMENTAÇÃO PARA HIDRANTE - FORNECIMENTO E INSTA LAÇÃO. AF_12/2015</v>
          </cell>
          <cell r="C4055" t="str">
            <v>UN</v>
          </cell>
          <cell r="D4055">
            <v>29.01</v>
          </cell>
        </row>
        <row r="4056">
          <cell r="A4056">
            <v>92926</v>
          </cell>
          <cell r="B4056" t="str">
            <v>LUVA DE REDUÇÃO, EM FERRO GALVANIZADO, 1 1/4" X 1/2", CONEXÃO ROSQUEAD A, INSTALADO EM REDE DE ALIMENTAÇÃO PARA HIDRANTE - FORNECIMENTO E INS TALAÇÃO. AF_12/2015</v>
          </cell>
          <cell r="C4056" t="str">
            <v>UN</v>
          </cell>
          <cell r="D4056">
            <v>28.77</v>
          </cell>
        </row>
        <row r="4057">
          <cell r="A4057">
            <v>92927</v>
          </cell>
          <cell r="B4057" t="str">
            <v>LUVA DE REDUÇÃO, EM FERRO GALVANIZADO, 1 1/4" X 3/4", CONEXÃO ROSQUEAD A, INSTALADO EM REDE DE ALIMENTAÇÃO PARA HIDRANTE - FORNECIMENTO E INS TALAÇÃO. AF_12/2015</v>
          </cell>
          <cell r="C4057" t="str">
            <v>UN</v>
          </cell>
          <cell r="D4057">
            <v>28.77</v>
          </cell>
        </row>
        <row r="4058">
          <cell r="A4058">
            <v>92928</v>
          </cell>
          <cell r="B4058" t="str">
            <v>LUVA DE REDUÇÃO, EM FERRO GALVANIZADO, 1.1/2" X 1.1/4", CONEXÃO ROSQUE ADA, INSTALADO EM REDE DE ALIMENTAÇÃO PARA HIDRANTE - FORNECIMENTO E I NSTALAÇÃO. AF_12/2015</v>
          </cell>
          <cell r="C4058" t="str">
            <v>UN</v>
          </cell>
          <cell r="D4058">
            <v>34.93</v>
          </cell>
        </row>
        <row r="4059">
          <cell r="A4059">
            <v>92929</v>
          </cell>
          <cell r="B4059" t="str">
            <v>LUVA DE REDUÇÃO, EM FERRO GALVANIZADO, 1.1/2" X 1", CONEXÃO ROSQUEADA, INSTALADO EM REDE DE ALIMENTAÇÃO PARA HIDRANTE - FORNECIMENTO E INSTA LAÇÃO. AF_12/2015</v>
          </cell>
          <cell r="C4059" t="str">
            <v>UN</v>
          </cell>
          <cell r="D4059">
            <v>35.17</v>
          </cell>
        </row>
        <row r="4060">
          <cell r="A4060">
            <v>92930</v>
          </cell>
          <cell r="B4060" t="str">
            <v>LUVA DE REDUÇÃO, EM FERRO GALVANIZADO, 1.1/2" X 3/4", CONEXÃO ROSQUEAD A, INSTALADO EM REDE DE ALIMENTAÇÃO PARA HIDRANTE - FORNECIMENTO E INS TALAÇÃO. AF_12/2015</v>
          </cell>
          <cell r="C4060" t="str">
            <v>UN</v>
          </cell>
          <cell r="D4060">
            <v>34.630000000000003</v>
          </cell>
        </row>
        <row r="4061">
          <cell r="A4061">
            <v>92931</v>
          </cell>
          <cell r="B4061" t="str">
            <v>LUVA DE REDUÇÃO, EM FERRO GALVANIZADO, 2" X 1.1/2", CONEXÃO ROSQUEADA, INSTALADO EM REDE DE ALIMENTAÇÃO PARA HIDRANTE - FORNECIMENTO E INSTA LAÇÃO. AF_12/2015</v>
          </cell>
          <cell r="C4061" t="str">
            <v>UN</v>
          </cell>
          <cell r="D4061">
            <v>46.38</v>
          </cell>
        </row>
        <row r="4062">
          <cell r="A4062">
            <v>92932</v>
          </cell>
          <cell r="B4062" t="str">
            <v>LUVA DE REDUÇÃO, EM FERRO GALVANIZADO, 2" X 1.1/4", CONEXÃO ROSQUEADA, INSTALADO EM REDE DE ALIMENTAÇÃO PARA HIDRANTE - FORNECIMENTO E INSTA LAÇÃO. AF_12/2015</v>
          </cell>
          <cell r="C4062" t="str">
            <v>UN</v>
          </cell>
          <cell r="D4062">
            <v>46.32</v>
          </cell>
        </row>
        <row r="4063">
          <cell r="A4063">
            <v>92933</v>
          </cell>
          <cell r="B4063" t="str">
            <v>LUVA DE REDUÇÃO, EM FERRO GALVANIZADO, 2" X 1", CONEXÃO ROSQUEADA, INS TALADO EM REDE DE ALIMENTAÇÃO PARA HIDRANTE - FORNECIMENTO E INSTALAÇÃ O. AF_12/2015</v>
          </cell>
          <cell r="C4063" t="str">
            <v>UN</v>
          </cell>
          <cell r="D4063">
            <v>46.09</v>
          </cell>
        </row>
        <row r="4064">
          <cell r="A4064">
            <v>92934</v>
          </cell>
          <cell r="B4064" t="str">
            <v>LUVA DE REDUÇÃO, EM FERRO GALVANIZADO, 2.1/2" X 1.1/2", CONEXÃO ROSQUE ADA, INSTALADO EM REDE DE ALIMENTAÇÃO PARA HIDRANTE - FORNECIMENTO E I NSTALAÇÃO. AF_12/2015</v>
          </cell>
          <cell r="C4064" t="str">
            <v>UN</v>
          </cell>
          <cell r="D4064">
            <v>72.7</v>
          </cell>
        </row>
        <row r="4065">
          <cell r="A4065">
            <v>92935</v>
          </cell>
          <cell r="B4065" t="str">
            <v>LUVA DE REDUÇÃO, EM FERRO GALVANIZADO, 2.1/2" X 2", CONEXÃO ROSQUEADA, INSTALADO EM REDE DE ALIMENTAÇÃO PARA HIDRANTE - FORNECIMENTO E INSTA LAÇÃO. AF_12/2015</v>
          </cell>
          <cell r="C4065" t="str">
            <v>UN</v>
          </cell>
          <cell r="D4065">
            <v>72.7</v>
          </cell>
        </row>
        <row r="4066">
          <cell r="A4066">
            <v>92936</v>
          </cell>
          <cell r="B4066" t="str">
            <v>LUVA DE REDUÇÃO, EM FERRO GALVANIZADO, 3" X 2.1/2", CONEXÃO ROSQUEADA, INSTALADO EM REDE DE ALIMENTAÇÃO PARA HIDRANTE - FORNECIMENTO E INSTA LAÇÃO. AF_12/2015</v>
          </cell>
          <cell r="C4066" t="str">
            <v>UN</v>
          </cell>
          <cell r="D4066">
            <v>98.7</v>
          </cell>
        </row>
        <row r="4067">
          <cell r="A4067">
            <v>92937</v>
          </cell>
          <cell r="B4067" t="str">
            <v>LUVA DE REDUÇÃO, EM FERRO GALVANIZADO, 3" X 2", CONEXÃO ROSQUEADA, INS TALADO EM REDE DE ALIMENTAÇÃO PARA HIDRANTE - FORNECIMENTO E INSTALAÇÃ O. AF_12/2015</v>
          </cell>
          <cell r="C4067" t="str">
            <v>UN</v>
          </cell>
          <cell r="D4067">
            <v>98.7</v>
          </cell>
        </row>
        <row r="4068">
          <cell r="A4068">
            <v>92938</v>
          </cell>
          <cell r="B4068" t="str">
            <v>LUVA DE REDUÇÃO, EM FERRO GALVANIZADO, 1" X 1/2", CONEXÃO ROSQUEADA, I NSTALADO EM REDE DE ALIMENTAÇÃO PARA SPRINKLER - FORNECIMENTO E INSTAL AÇÃO. AF_12/2015</v>
          </cell>
          <cell r="C4068" t="str">
            <v>UN</v>
          </cell>
          <cell r="D4068">
            <v>18.46</v>
          </cell>
        </row>
        <row r="4069">
          <cell r="A4069">
            <v>92939</v>
          </cell>
          <cell r="B4069" t="str">
            <v>LUVA DE REDUÇÃO, EM FERRO GALVANIZADO, 1" X 3/4", CONEXÃO ROSQUEADA, I NSTALADO EM REDE DE ALIMENTAÇÃO PARA SPRINKLER - FORNECIMENTO E INSTAL AÇÃO. AF_12/2015</v>
          </cell>
          <cell r="C4069" t="str">
            <v>UN</v>
          </cell>
          <cell r="D4069">
            <v>18.579999999999998</v>
          </cell>
        </row>
        <row r="4070">
          <cell r="A4070">
            <v>92940</v>
          </cell>
          <cell r="B4070" t="str">
            <v>LUVA DE REDUÇÃO, EM FERRO GALVANIZADO, 1.1/4" X 1", CONEXÃO ROSQUEADA, INSTALADO EM REDE DE ALIMENTAÇÃO PARA SPRINKLER - FORNECIMENTO E INST ALAÇÃO. AF_12/2015</v>
          </cell>
          <cell r="C4070" t="str">
            <v>UN</v>
          </cell>
          <cell r="D4070">
            <v>22.76</v>
          </cell>
        </row>
        <row r="4071">
          <cell r="A4071">
            <v>92941</v>
          </cell>
          <cell r="B4071" t="str">
            <v>LUVA DE REDUÇÃO, EM FERRO GALVANIZADO, 1.1/4" X 1/2", CONEXÃO ROSQUEAD A, INSTALADO EM REDE DE ALIMENTAÇÃO PARA SPRINKLER - FORNECIMENTO E IN STALAÇÃO. AF_12/2015</v>
          </cell>
          <cell r="C4071" t="str">
            <v>UN</v>
          </cell>
          <cell r="D4071">
            <v>22.52</v>
          </cell>
        </row>
        <row r="4072">
          <cell r="A4072">
            <v>92942</v>
          </cell>
          <cell r="B4072" t="str">
            <v>LUVA DE REDUÇÃO, EM FERRO GALVANIZADO, 1.1/4" X 3/4", CONEXÃO ROSQUEAD A, INSTALADO EM REDE DE ALIMENTAÇÃO PARA SPRINKLER - FORNECIMENTO E IN STALAÇÃO. AF_12/2015</v>
          </cell>
          <cell r="C4072" t="str">
            <v>UN</v>
          </cell>
          <cell r="D4072">
            <v>22.52</v>
          </cell>
        </row>
        <row r="4073">
          <cell r="A4073">
            <v>92943</v>
          </cell>
          <cell r="B4073" t="str">
            <v>LUVA DE REDUÇÃO, EM FERRO GALVANIZADO, 1.1/2" X 1.1/4", CONEXÃO ROSQUE ADA, INSTALADO EM REDE DE ALIMENTAÇÃO PARA SPRINKLER - FORNECIMENTO E INSTALAÇÃO. AF_12/2015</v>
          </cell>
          <cell r="C4073" t="str">
            <v>UN</v>
          </cell>
          <cell r="D4073">
            <v>27.82</v>
          </cell>
        </row>
        <row r="4074">
          <cell r="A4074">
            <v>92944</v>
          </cell>
          <cell r="B4074" t="str">
            <v>LUVA DE REDUÇÃO, EM FERRO GALVANIZADO, 1.1/2" X 1", CONEXÃO ROSQUEADA, INSTALADO EM REDE DE ALIMENTAÇÃO PARA SPRINKLER - FORNECIMENTO E INST ALAÇÃO. AF_12/2015</v>
          </cell>
          <cell r="C4074" t="str">
            <v>UN</v>
          </cell>
          <cell r="D4074">
            <v>28.05</v>
          </cell>
        </row>
        <row r="4075">
          <cell r="A4075">
            <v>92945</v>
          </cell>
          <cell r="B4075" t="str">
            <v>LUVA DE REDUÇÃO, EM FERRO GALVANIZADO, 1.1/2" X 3/4", CONEXÃO ROSQUEAD A, INSTALADO EM REDE DE ALIMENTAÇÃO PARA SPRINKLER - FORNECIMENTO E IN STALAÇÃO. AF_12/2015</v>
          </cell>
          <cell r="C4075" t="str">
            <v>UN</v>
          </cell>
          <cell r="D4075">
            <v>27.52</v>
          </cell>
        </row>
        <row r="4076">
          <cell r="A4076">
            <v>92946</v>
          </cell>
          <cell r="B4076" t="str">
            <v>LUVA DE REDUÇÃO, EM FERRO GALVANIZADO, 2" X 1.1/2", CONEXÃO ROSQUEADA, INSTALADO EM REDE DE ALIMENTAÇÃO PARA SPRINKLER - FORNECIMENTO E INST ALAÇÃO. AF_12/2015</v>
          </cell>
          <cell r="C4076" t="str">
            <v>UN</v>
          </cell>
          <cell r="D4076">
            <v>38.19</v>
          </cell>
        </row>
        <row r="4077">
          <cell r="A4077">
            <v>92947</v>
          </cell>
          <cell r="B4077" t="str">
            <v>LUVA DE REDUÇÃO, EM FERRO GALVANIZADO, 2" X 1.1/4", CONEXÃO ROSQUEADA, INSTALADO EM REDE DE ALIMENTAÇÃO PARA SPRINKLER - FORNECIMENTO E INST ALAÇÃO. AF_12/2015</v>
          </cell>
          <cell r="C4077" t="str">
            <v>UN</v>
          </cell>
          <cell r="D4077">
            <v>38.130000000000003</v>
          </cell>
        </row>
        <row r="4078">
          <cell r="A4078">
            <v>92948</v>
          </cell>
          <cell r="B4078" t="str">
            <v>LUVA DE REDUÇÃO, EM FERRO GALVANIZADO, 2" X 1", CONEXÃO ROSQUEADA, INS TALADO EM REDE DE ALIMENTAÇÃO PARA SPRINKLER - FORNECIMENTO E INSTALAÇ ÃO. AF_12/2015</v>
          </cell>
          <cell r="C4078" t="str">
            <v>UN</v>
          </cell>
          <cell r="D4078">
            <v>37.9</v>
          </cell>
        </row>
        <row r="4079">
          <cell r="A4079">
            <v>92949</v>
          </cell>
          <cell r="B4079" t="str">
            <v>LUVA DE REDUÇÃO, EM FERRO GALVANIZADO, 2 1/2" X 1.1/2", CONEXÃO ROSQUE ADA, INSTALADO EM REDE DE ALIMENTAÇÃO PARA SPRINKLER - FORNECIMENTO E INSTALAÇÃO. AF_12/2015</v>
          </cell>
          <cell r="C4079" t="str">
            <v>UN</v>
          </cell>
          <cell r="D4079">
            <v>62.88</v>
          </cell>
        </row>
        <row r="4080">
          <cell r="A4080">
            <v>92950</v>
          </cell>
          <cell r="B4080" t="str">
            <v>LUVA DE REDUÇÃO, EM FERRO GALVANIZADO, 2 1/2" X 2", CONEXÃO ROSQUEADA, INSTALADO EM REDE DE ALIMENTAÇÃO PARA SPRINKLER - FORNECIMENTO E INST ALAÇÃO. AF_12/2015</v>
          </cell>
          <cell r="C4080" t="str">
            <v>UN</v>
          </cell>
          <cell r="D4080">
            <v>62.88</v>
          </cell>
        </row>
        <row r="4081">
          <cell r="A4081">
            <v>92951</v>
          </cell>
          <cell r="B4081" t="str">
            <v>LUVA DE REDUÇÃO, EM FERRO GALVANIZADO, 3" X 2.1/2", CONEXÃO ROSQUEADA, INSTALADO EM REDE DE ALIMENTAÇÃO PARA SPRINKLER - FORNECIMENTO E INST ALAÇÃO. AF_12/2015</v>
          </cell>
          <cell r="C4081" t="str">
            <v>UN</v>
          </cell>
          <cell r="D4081">
            <v>87.28</v>
          </cell>
        </row>
        <row r="4082">
          <cell r="A4082">
            <v>92952</v>
          </cell>
          <cell r="B4082" t="str">
            <v>LUVA DE REDUÇÃO, EM FERRO GALVANIZADO, 3" X 2", CONEXÃO ROSQUEADA, INS TALADO EM REDE DE ALIMENTAÇÃO PARA SPRINKLER - FORNECIMENTO E INSTALAÇ ÃO. AF_12/2015</v>
          </cell>
          <cell r="C4082" t="str">
            <v>UN</v>
          </cell>
          <cell r="D4082">
            <v>87.28</v>
          </cell>
        </row>
        <row r="4083">
          <cell r="A4083">
            <v>92953</v>
          </cell>
          <cell r="B4083" t="str">
            <v>LUVA DE REDUÇÃO, EM FERRO GALVANIZADO, 3/4" X 1/2", CONEXÃO ROSQUEADA, INSTALADO EM RAMAIS E SUB-RAMAIS DE GÁS - FORNECIMENTO E INSTALAÇÃO. AF_12/2015</v>
          </cell>
          <cell r="C4083" t="str">
            <v>UN</v>
          </cell>
          <cell r="D4083">
            <v>15.23</v>
          </cell>
        </row>
        <row r="4084">
          <cell r="A4084">
            <v>92956</v>
          </cell>
          <cell r="B4084" t="str">
            <v>MÁQUINA EXTRUSORA DE CONCRETO PARA GUIAS E SARJETAS, MOTOR A DIESEL, P OTÊNCIA 14 CV - DEPRECIAÇÃO. AF_12/2015</v>
          </cell>
          <cell r="C4084" t="str">
            <v>H</v>
          </cell>
          <cell r="D4084">
            <v>2.15</v>
          </cell>
        </row>
        <row r="4085">
          <cell r="A4085">
            <v>92957</v>
          </cell>
          <cell r="B4085" t="str">
            <v>MÁQUINA EXTRUSORA DE CONCRETO PARA GUIAS E SARJETAS, MOTOR A DIESEL, P OTÊNCIA 14 CV - JUROS. AF_12/2015</v>
          </cell>
          <cell r="C4085" t="str">
            <v>H</v>
          </cell>
          <cell r="D4085">
            <v>0.64</v>
          </cell>
        </row>
        <row r="4086">
          <cell r="A4086">
            <v>92958</v>
          </cell>
          <cell r="B4086" t="str">
            <v>MÁQUINA EXTRUSORA DE CONCRETO PARA GUIAS E SARJETAS, MOTOR A DIESEL, P OTÊNCIA 14 CV - MANUTENÇÃO. AF_12/2015</v>
          </cell>
          <cell r="C4086" t="str">
            <v>H</v>
          </cell>
          <cell r="D4086">
            <v>2.09</v>
          </cell>
        </row>
        <row r="4087">
          <cell r="A4087">
            <v>92959</v>
          </cell>
          <cell r="B4087" t="str">
            <v>MÁQUINA EXTRUSORA DE CONCRETO PARA GUIAS E SARJETAS, MOTOR A DIESEL, P OTÊNCIA 14 CV - MATERIAIS NA OPERAÇÃO. AF_12/2015</v>
          </cell>
          <cell r="C4087" t="str">
            <v>H</v>
          </cell>
          <cell r="D4087">
            <v>6.83</v>
          </cell>
        </row>
        <row r="4088">
          <cell r="A4088">
            <v>92960</v>
          </cell>
          <cell r="B4088" t="str">
            <v>MÁQUINA EXTRUSORA DE CONCRETO PARA GUIAS E SARJETAS, MOTOR A DIESEL, P OTÊNCIA 14 CV - CHP DIURNO. AF_12/2015</v>
          </cell>
          <cell r="C4088" t="str">
            <v>CHP</v>
          </cell>
          <cell r="D4088">
            <v>11.73</v>
          </cell>
        </row>
        <row r="4089">
          <cell r="A4089">
            <v>92961</v>
          </cell>
          <cell r="B4089" t="str">
            <v>MÁQUINA EXTRUSORA DE CONCRETO PARA GUIAS E SARJETAS, MOTOR A DIESEL, P OTÊNCIA 14 CV - CHI DIURNO. AF_12/2015</v>
          </cell>
          <cell r="C4089" t="str">
            <v>CHI</v>
          </cell>
          <cell r="D4089">
            <v>2.8</v>
          </cell>
        </row>
        <row r="4090">
          <cell r="A4090">
            <v>92963</v>
          </cell>
          <cell r="B4090" t="str">
            <v>MARTELO PERFURADOR PNEUMÁTICO MANUAL, HASTE 25 X 75 MM, 21 KG - DEPREC IAÇÃO. AF_12/2015</v>
          </cell>
          <cell r="C4090" t="str">
            <v>H</v>
          </cell>
          <cell r="D4090">
            <v>0.7</v>
          </cell>
        </row>
        <row r="4091">
          <cell r="A4091">
            <v>92964</v>
          </cell>
          <cell r="B4091" t="str">
            <v>MARTELO PERFURADOR PNEUMÁTICO MANUAL, HASTE 25 X 75 MM, 21 KG - JUROS. AF_12/2015</v>
          </cell>
          <cell r="C4091" t="str">
            <v>H</v>
          </cell>
          <cell r="D4091">
            <v>0.2</v>
          </cell>
        </row>
        <row r="4092">
          <cell r="A4092">
            <v>92965</v>
          </cell>
          <cell r="B4092" t="str">
            <v>MARTELO PERFURADOR PNEUMÁTICO MANUAL, HASTE 25 X 75 MM, 21 KG - MANUTE NÇÃO. AF_12/2015</v>
          </cell>
          <cell r="C4092" t="str">
            <v>H</v>
          </cell>
          <cell r="D4092">
            <v>0.46</v>
          </cell>
        </row>
        <row r="4093">
          <cell r="A4093">
            <v>92966</v>
          </cell>
          <cell r="B4093" t="str">
            <v>MARTELO PERFURADOR PNEUMÁTICO MANUAL, HASTE 25 X 75 MM, 21 KG - CHP DI URNO. AF_12/2015</v>
          </cell>
          <cell r="C4093" t="str">
            <v>CHP</v>
          </cell>
          <cell r="D4093">
            <v>10.95</v>
          </cell>
        </row>
        <row r="4094">
          <cell r="A4094">
            <v>92967</v>
          </cell>
          <cell r="B4094" t="str">
            <v>MARTELO PERFURADOR PNEUMÁTICO MANUAL, HASTE 25 X 75 MM, 21 KG - CHI DI URNO. AF_12/2015</v>
          </cell>
          <cell r="C4094" t="str">
            <v>CHI</v>
          </cell>
          <cell r="D4094">
            <v>10.49</v>
          </cell>
        </row>
        <row r="4095">
          <cell r="A4095">
            <v>92970</v>
          </cell>
          <cell r="B4095" t="str">
            <v>DEMOLIÇÃO DE PAVIMENTAÇÃO ASFÁLTICA COM UTILIZAÇÃO DE MARTELO PERFURAD OR, ESPESSURA ATÉ 15 CM, EXCLUSIVE CARGA E TRANSPORTE</v>
          </cell>
          <cell r="C4095" t="str">
            <v>M2</v>
          </cell>
          <cell r="D4095">
            <v>9.5399999999999991</v>
          </cell>
        </row>
        <row r="4096">
          <cell r="A4096">
            <v>92979</v>
          </cell>
          <cell r="B4096" t="str">
            <v>CABO DE COBRE FLEXÍVEL ISOLADO, 10 MM², ANTI-CHAMA 450/750 V, PARA DIS TRIBUIÇÃO - FORNECIMENTO E INSTALAÇÃO. AF_12/2015</v>
          </cell>
          <cell r="C4096" t="str">
            <v>M</v>
          </cell>
          <cell r="D4096">
            <v>5.27</v>
          </cell>
        </row>
        <row r="4097">
          <cell r="A4097">
            <v>92980</v>
          </cell>
          <cell r="B4097" t="str">
            <v>CABO DE COBRE FLEXÍVEL ISOLADO, 10 MM², ANTI-CHAMA 0,6/1,0 KV, PARA DI STRIBUIÇÃO - FORNECIMENTO E INSTALAÇÃO. AF_12/2015</v>
          </cell>
          <cell r="C4097" t="str">
            <v>M</v>
          </cell>
          <cell r="D4097">
            <v>5.85</v>
          </cell>
        </row>
        <row r="4098">
          <cell r="A4098">
            <v>92981</v>
          </cell>
          <cell r="B4098" t="str">
            <v>CABO DE COBRE FLEXÍVEL ISOLADO, 16 MM², ANTI-CHAMA 450/750 V, PARA DIS TRIBUIÇÃO - FORNECIMENTO E INSTALAÇÃO. AF_12/2015</v>
          </cell>
          <cell r="C4098" t="str">
            <v>M</v>
          </cell>
          <cell r="D4098">
            <v>10.74</v>
          </cell>
        </row>
        <row r="4099">
          <cell r="A4099">
            <v>92982</v>
          </cell>
          <cell r="B4099" t="str">
            <v>CABO DE COBRE FLEXÍVEL ISOLADO, 16 MM², ANTI-CHAMA 0,6/1,0 KV, PARA DI STRIBUIÇÃO - FORNECIMENTO E INSTALAÇÃO. AF_12/2015</v>
          </cell>
          <cell r="C4099" t="str">
            <v>M</v>
          </cell>
          <cell r="D4099">
            <v>8.1199999999999992</v>
          </cell>
        </row>
        <row r="4100">
          <cell r="A4100">
            <v>92983</v>
          </cell>
          <cell r="B4100" t="str">
            <v>CABO DE COBRE FLEXÍVEL ISOLADO, 25 MM², ANTI-CHAMA 450/750 V, PARA DIS TRIBUIÇÃO - FORNECIMENTO E INSTALAÇÃO. AF_12/2015</v>
          </cell>
          <cell r="C4100" t="str">
            <v>M</v>
          </cell>
          <cell r="D4100">
            <v>12.84</v>
          </cell>
        </row>
        <row r="4101">
          <cell r="A4101">
            <v>92984</v>
          </cell>
          <cell r="B4101" t="str">
            <v>CABO DE COBRE FLEXÍVEL ISOLADO, 25 MM², ANTI-CHAMA 0,6/1,0 KV, PARA DI STRIBUIÇÃO - FORNECIMENTO E INSTALAÇÃO. AF_12/2015</v>
          </cell>
          <cell r="C4101" t="str">
            <v>M</v>
          </cell>
          <cell r="D4101">
            <v>13.47</v>
          </cell>
        </row>
        <row r="4102">
          <cell r="A4102">
            <v>92985</v>
          </cell>
          <cell r="B4102" t="str">
            <v>CABO DE COBRE FLEXÍVEL ISOLADO, 35 MM², ANTI-CHAMA 450/750 V, PARA DIS TRIBUIÇÃO - FORNECIMENTO E INSTALAÇÃO. AF_12/2015</v>
          </cell>
          <cell r="C4102" t="str">
            <v>M</v>
          </cell>
          <cell r="D4102">
            <v>16.670000000000002</v>
          </cell>
        </row>
        <row r="4103">
          <cell r="A4103">
            <v>92986</v>
          </cell>
          <cell r="B4103" t="str">
            <v>CABO DE COBRE FLEXÍVEL ISOLADO, 35 MM², ANTI-CHAMA 0,6/1,0 KV, PARA DI STRIBUIÇÃO - FORNECIMENTO E INSTALAÇÃO. AF_12/2015</v>
          </cell>
          <cell r="C4103" t="str">
            <v>M</v>
          </cell>
          <cell r="D4103">
            <v>18.11</v>
          </cell>
        </row>
        <row r="4104">
          <cell r="A4104">
            <v>92987</v>
          </cell>
          <cell r="B4104" t="str">
            <v>CABO DE COBRE FLEXÍVEL ISOLADO, 50 MM², ANTI-CHAMA 450/750 V, PARA DIS TRIBUIÇÃO - FORNECIMENTO E INSTALAÇÃO. AF_12/2015</v>
          </cell>
          <cell r="C4104" t="str">
            <v>M</v>
          </cell>
          <cell r="D4104">
            <v>22.17</v>
          </cell>
        </row>
        <row r="4105">
          <cell r="A4105">
            <v>92988</v>
          </cell>
          <cell r="B4105" t="str">
            <v>CABO DE COBRE FLEXÍVEL ISOLADO, 50 MM², ANTI-CHAMA 0,6/1,0 KV, PARA DI STRIBUIÇÃO - FORNECIMENTO E INSTALAÇÃO. AF_12/2015</v>
          </cell>
          <cell r="C4105" t="str">
            <v>M</v>
          </cell>
          <cell r="D4105">
            <v>25.3</v>
          </cell>
        </row>
        <row r="4106">
          <cell r="A4106">
            <v>92989</v>
          </cell>
          <cell r="B4106" t="str">
            <v>CABO DE COBRE FLEXÍVEL ISOLADO, 70 MM², ANTI-CHAMA 450/750 V, PARA DIS TRIBUIÇÃO - FORNECIMENTO E INSTALAÇÃO. AF_12/2015</v>
          </cell>
          <cell r="C4106" t="str">
            <v>M</v>
          </cell>
          <cell r="D4106">
            <v>31.87</v>
          </cell>
        </row>
        <row r="4107">
          <cell r="A4107">
            <v>92990</v>
          </cell>
          <cell r="B4107" t="str">
            <v>CABO DE COBRE FLEXÍVEL ISOLADO, 70 MM², ANTI-CHAMA 0,6/1,0 KV, PARA DI STRIBUIÇÃO - FORNECIMENTO E INSTALAÇÃO. AF_12/2015</v>
          </cell>
          <cell r="C4107" t="str">
            <v>M</v>
          </cell>
          <cell r="D4107">
            <v>34.68</v>
          </cell>
        </row>
        <row r="4108">
          <cell r="A4108">
            <v>92991</v>
          </cell>
          <cell r="B4108" t="str">
            <v>CABO DE COBRE FLEXÍVEL ISOLADO, 95 MM², ANTI-CHAMA 450/750 V, PARA DIS TRIBUIÇÃO - FORNECIMENTO E INSTALAÇÃO. AF_12/2015</v>
          </cell>
          <cell r="C4108" t="str">
            <v>M</v>
          </cell>
          <cell r="D4108">
            <v>42.54</v>
          </cell>
        </row>
        <row r="4109">
          <cell r="A4109">
            <v>92992</v>
          </cell>
          <cell r="B4109" t="str">
            <v>CABO DE COBRE FLEXÍVEL ISOLADO, 95 MM², ANTI-CHAMA 0,6/1,0 KV, PARA DI STRIBUIÇÃO - FORNECIMENTO E INSTALAÇÃO. AF_12/2015</v>
          </cell>
          <cell r="C4109" t="str">
            <v>M</v>
          </cell>
          <cell r="D4109">
            <v>48.03</v>
          </cell>
        </row>
        <row r="4110">
          <cell r="A4110">
            <v>92993</v>
          </cell>
          <cell r="B4110" t="str">
            <v>CABO DE COBRE FLEXÍVEL ISOLADO, 120 MM², ANTI-CHAMA 450/750 V, PARA DI STRIBUIÇÃO - FORNECIMENTO E INSTALAÇÃO. AF_12/2015</v>
          </cell>
          <cell r="C4110" t="str">
            <v>M</v>
          </cell>
          <cell r="D4110">
            <v>52.79</v>
          </cell>
        </row>
        <row r="4111">
          <cell r="A4111">
            <v>92994</v>
          </cell>
          <cell r="B4111" t="str">
            <v>CABO DE COBRE FLEXÍVEL ISOLADO, 120 MM², ANTI-CHAMA 0,6/1,0 KV, PARA D ISTRIBUIÇÃO - FORNECIMENTO E INSTALAÇÃO. AF_12/2015</v>
          </cell>
          <cell r="C4111" t="str">
            <v>M</v>
          </cell>
          <cell r="D4111">
            <v>58.93</v>
          </cell>
        </row>
        <row r="4112">
          <cell r="A4112">
            <v>92995</v>
          </cell>
          <cell r="B4112" t="str">
            <v>CABO DE COBRE FLEXÍVEL ISOLADO, 150 MM², ANTI-CHAMA 450/750 V, PARA DI STRIBUIÇÃO - FORNECIMENTO E INSTALAÇÃO. AF_12/2015</v>
          </cell>
          <cell r="C4112" t="str">
            <v>M</v>
          </cell>
          <cell r="D4112">
            <v>63.64</v>
          </cell>
        </row>
        <row r="4113">
          <cell r="A4113">
            <v>92996</v>
          </cell>
          <cell r="B4113" t="str">
            <v>CABO DE COBRE FLEXÍVEL ISOLADO, 150 MM², ANTI-CHAMA 0,6/1,0 KV, PARA D ISTRIBUIÇÃO - FORNECIMENTO E INSTALAÇÃO. AF_12/2015</v>
          </cell>
          <cell r="C4113" t="str">
            <v>M</v>
          </cell>
          <cell r="D4113">
            <v>70.209999999999994</v>
          </cell>
        </row>
        <row r="4114">
          <cell r="A4114">
            <v>92997</v>
          </cell>
          <cell r="B4114" t="str">
            <v>CABO DE COBRE FLEXÍVEL ISOLADO, 185 MM², ANTI-CHAMA 450/750 V, PARA DI STRIBUIÇÃO - FORNECIMENTO E INSTALAÇÃO. AF_12/2015</v>
          </cell>
          <cell r="C4114" t="str">
            <v>M</v>
          </cell>
          <cell r="D4114">
            <v>79.25</v>
          </cell>
        </row>
        <row r="4115">
          <cell r="A4115">
            <v>92998</v>
          </cell>
          <cell r="B4115" t="str">
            <v>CABO DE COBRE FLEXÍVEL ISOLADO, 185 MM², ANTI-CHAMA 0,6/1,0 KV, PARA D ISTRIBUIÇÃO - FORNECIMENTO E INSTALAÇÃO. AF_12/2015</v>
          </cell>
          <cell r="C4115" t="str">
            <v>M</v>
          </cell>
          <cell r="D4115">
            <v>88.95</v>
          </cell>
        </row>
        <row r="4116">
          <cell r="A4116">
            <v>92999</v>
          </cell>
          <cell r="B4116" t="str">
            <v>CABO DE COBRE FLEXÍVEL ISOLADO, 240 MM², ANTI-CHAMA 450/750 V, PARA DI STRIBUIÇÃO - FORNECIMENTO E INSTALAÇÃO. AF_12/2015</v>
          </cell>
          <cell r="C4116" t="str">
            <v>M</v>
          </cell>
          <cell r="D4116">
            <v>102.78</v>
          </cell>
        </row>
        <row r="4117">
          <cell r="A4117">
            <v>93000</v>
          </cell>
          <cell r="B4117" t="str">
            <v>CABO DE COBRE FLEXÍVEL ISOLADO, 240 MM², ANTI-CHAMA 0,6/1,0 KV, PARA D ISTRIBUIÇÃO - FORNECIMENTO E INSTALAÇÃO. AF_12/2015</v>
          </cell>
          <cell r="C4117" t="str">
            <v>M</v>
          </cell>
          <cell r="D4117">
            <v>115.53</v>
          </cell>
        </row>
        <row r="4118">
          <cell r="A4118">
            <v>93001</v>
          </cell>
          <cell r="B4118" t="str">
            <v>CABO DE COBRE FLEXÍVEL ISOLADO, 300 MM², ANTI-CHAMA 450/750 V, PARA DI STRIBUIÇÃO - FORNECIMENTO E INSTALAÇÃO. AF_12/2015</v>
          </cell>
          <cell r="C4118" t="str">
            <v>M</v>
          </cell>
          <cell r="D4118">
            <v>124.68</v>
          </cell>
        </row>
        <row r="4119">
          <cell r="A4119">
            <v>93002</v>
          </cell>
          <cell r="B4119" t="str">
            <v>CABO DE COBRE FLEXÍVEL ISOLADO, 300 MM², ANTI-CHAMA 0,6/1,0 KV, PARA D ISTRIBUIÇÃO - FORNECIMENTO E INSTALAÇÃO. AF_12/2015</v>
          </cell>
          <cell r="C4119" t="str">
            <v>M</v>
          </cell>
          <cell r="D4119">
            <v>137.37</v>
          </cell>
        </row>
        <row r="4120">
          <cell r="A4120">
            <v>93008</v>
          </cell>
          <cell r="B4120" t="str">
            <v>ELETRODUTO RÍGIDO ROSCÁVEL, PVC, DN 50 MM (1 1/2") - FORNECIMENTO E IN STALAÇÃO. AF_12/2015</v>
          </cell>
          <cell r="C4120" t="str">
            <v>M</v>
          </cell>
          <cell r="D4120">
            <v>8.8800000000000008</v>
          </cell>
        </row>
        <row r="4121">
          <cell r="A4121">
            <v>93009</v>
          </cell>
          <cell r="B4121" t="str">
            <v>ELETRODUTO RÍGIDO ROSCÁVEL, PVC, DN 60 MM (2") - FORNECIMENTO E INSTAL AÇÃO. AF_12/2015</v>
          </cell>
          <cell r="C4121" t="str">
            <v>M</v>
          </cell>
          <cell r="D4121">
            <v>12.96</v>
          </cell>
        </row>
        <row r="4122">
          <cell r="A4122">
            <v>93010</v>
          </cell>
          <cell r="B4122" t="str">
            <v>ELETRODUTO RÍGIDO ROSCÁVEL, PVC, DN 75 MM (2 1/2") - FORNECIMENTO E IN STALAÇÃO. AF_12/2015</v>
          </cell>
          <cell r="C4122" t="str">
            <v>M</v>
          </cell>
          <cell r="D4122">
            <v>17.93</v>
          </cell>
        </row>
        <row r="4123">
          <cell r="A4123">
            <v>93011</v>
          </cell>
          <cell r="B4123" t="str">
            <v>ELETRODUTO RÍGIDO ROSCÁVEL, PVC, DN 85 MM (3") - FORNECIMENTO E INSTAL AÇÃO. AF_12/2015</v>
          </cell>
          <cell r="C4123" t="str">
            <v>M</v>
          </cell>
          <cell r="D4123">
            <v>21.85</v>
          </cell>
        </row>
        <row r="4124">
          <cell r="A4124">
            <v>93012</v>
          </cell>
          <cell r="B4124" t="str">
            <v>ELETRODUTO RÍGIDO ROSCÁVEL, PVC, DN 110 MM (4") - FORNECIMENTO E INSTA LAÇÃO. AF_12/2015</v>
          </cell>
          <cell r="C4124" t="str">
            <v>M</v>
          </cell>
          <cell r="D4124">
            <v>32.81</v>
          </cell>
        </row>
        <row r="4125">
          <cell r="A4125">
            <v>93013</v>
          </cell>
          <cell r="B4125" t="str">
            <v>LUVA PARA ELETRODUTO, PVC, ROSCÁVEL, DN 50 MM (1 1/2") - FORNECIMENTO E INSTALAÇÃO. AF_12/2015</v>
          </cell>
          <cell r="C4125" t="str">
            <v>UN</v>
          </cell>
          <cell r="D4125">
            <v>8.59</v>
          </cell>
        </row>
        <row r="4126">
          <cell r="A4126">
            <v>93014</v>
          </cell>
          <cell r="B4126" t="str">
            <v>LUVA PARA ELETRODUTO, PVC, ROSCÁVEL, DN 60 MM (2") - FORNECIMENTO E IN STALAÇÃO. AF_12/2015</v>
          </cell>
          <cell r="C4126" t="str">
            <v>UN</v>
          </cell>
          <cell r="D4126">
            <v>10.54</v>
          </cell>
        </row>
        <row r="4127">
          <cell r="A4127">
            <v>93015</v>
          </cell>
          <cell r="B4127" t="str">
            <v>LUVA PARA ELETRODUTO, PVC, ROSCÁVEL, DN 75 MM (2 1/2") - FORNECIMENTO E INSTALAÇÃO. AF_12/2015</v>
          </cell>
          <cell r="C4127" t="str">
            <v>UN</v>
          </cell>
          <cell r="D4127">
            <v>15.82</v>
          </cell>
        </row>
        <row r="4128">
          <cell r="A4128">
            <v>93016</v>
          </cell>
          <cell r="B4128" t="str">
            <v>LUVA PARA ELETRODUTO, PVC, ROSCÁVEL, DN 85 MM (3") - FORNECIMENTO E IN STALAÇÃO. AF_12/2015</v>
          </cell>
          <cell r="C4128" t="str">
            <v>UN</v>
          </cell>
          <cell r="D4128">
            <v>19.190000000000001</v>
          </cell>
        </row>
        <row r="4129">
          <cell r="A4129">
            <v>93017</v>
          </cell>
          <cell r="B4129" t="str">
            <v>LUVA PARA ELETRODUTO, PVC, ROSCÁVEL, DN 110 MM (4") - FORNECIMENTO E I NSTALAÇÃO. AF_12/2015</v>
          </cell>
          <cell r="C4129" t="str">
            <v>UN</v>
          </cell>
          <cell r="D4129">
            <v>28.71</v>
          </cell>
        </row>
        <row r="4130">
          <cell r="A4130">
            <v>93018</v>
          </cell>
          <cell r="B4130" t="str">
            <v>CURVA 90 GRAUS PARA ELETRODUTO, PVC, ROSCÁVEL, DN 50 MM (1 1/2") - FOR NECIMENTO E INSTALAÇÃO. AF_12/2015</v>
          </cell>
          <cell r="C4130" t="str">
            <v>UN</v>
          </cell>
          <cell r="D4130">
            <v>13.11</v>
          </cell>
        </row>
        <row r="4131">
          <cell r="A4131">
            <v>93019</v>
          </cell>
          <cell r="B4131" t="str">
            <v>CURVA 135 GRAUS PARA ELETRODUTO, PVC, ROSCÁVEL, DN 50 MM (1 1/2") - FO RNECIMENTO E INSTALAÇÃO. AF_12/2015</v>
          </cell>
          <cell r="C4131" t="str">
            <v>UN</v>
          </cell>
          <cell r="D4131">
            <v>21.36</v>
          </cell>
        </row>
        <row r="4132">
          <cell r="A4132">
            <v>93020</v>
          </cell>
          <cell r="B4132" t="str">
            <v>CURVA 90 GRAUS PARA ELETRODUTO, PVC, ROSCÁVEL, DN 60 MM (2") - FORNECI MENTO E INSTALAÇÃO. AF_12/2015</v>
          </cell>
          <cell r="C4132" t="str">
            <v>UN</v>
          </cell>
          <cell r="D4132">
            <v>16.75</v>
          </cell>
        </row>
        <row r="4133">
          <cell r="A4133">
            <v>93021</v>
          </cell>
          <cell r="B4133" t="str">
            <v>CURVA 135 GRAUS PARA ELETRODUTO, PVC, ROSCÁVEL, DN 60 MM (2") - FORNEC IMENTO E INSTALAÇÃO. AF_12/2015</v>
          </cell>
          <cell r="C4133" t="str">
            <v>UN</v>
          </cell>
          <cell r="D4133">
            <v>26.58</v>
          </cell>
        </row>
        <row r="4134">
          <cell r="A4134">
            <v>93022</v>
          </cell>
          <cell r="B4134" t="str">
            <v>CURVA 90 GRAUS PARA ELETRODUTO, PVC, ROSCÁVEL, DN 75 MM (2 1/2") - FOR NECIMENTO E INSTALAÇÃO. AF_12/2015</v>
          </cell>
          <cell r="C4134" t="str">
            <v>UN</v>
          </cell>
          <cell r="D4134">
            <v>27.7</v>
          </cell>
        </row>
        <row r="4135">
          <cell r="A4135">
            <v>93023</v>
          </cell>
          <cell r="B4135" t="str">
            <v>CURVA 135 GRAUS PARA ELETRODUTO, PVC, ROSCÁVEL, DN 75 MM (2 1/2") - FO RNECIMENTO E INSTALAÇÃO. AF_12/2015</v>
          </cell>
          <cell r="C4135" t="str">
            <v>UN</v>
          </cell>
          <cell r="D4135">
            <v>30.98</v>
          </cell>
        </row>
        <row r="4136">
          <cell r="A4136">
            <v>93024</v>
          </cell>
          <cell r="B4136" t="str">
            <v>CURVA 90 GRAUS PARA ELETRODUTO, PVC, ROSCÁVEL, DN 85 MM (3") - FORNECI MENTO E INSTALAÇÃO. AF_12/2015</v>
          </cell>
          <cell r="C4136" t="str">
            <v>UN</v>
          </cell>
          <cell r="D4136">
            <v>29.16</v>
          </cell>
        </row>
        <row r="4137">
          <cell r="A4137">
            <v>93025</v>
          </cell>
          <cell r="B4137" t="str">
            <v>CURVA 135 GRAUS PARA ELETRODUTO, PVC, ROSCÁVEL, DN 85 MM (3") - FORNEC IMENTO E INSTALAÇÃO. AF_12/2015</v>
          </cell>
          <cell r="C4137" t="str">
            <v>UN</v>
          </cell>
          <cell r="D4137">
            <v>56.59</v>
          </cell>
        </row>
        <row r="4138">
          <cell r="A4138">
            <v>93026</v>
          </cell>
          <cell r="B4138" t="str">
            <v>CURVA 90 GRAUS PARA ELETRODUTO, PVC, ROSCÁVEL, DN 110 MM (4") - FORNEC IMENTO E INSTALAÇÃO. AF_12/2015</v>
          </cell>
          <cell r="C4138" t="str">
            <v>UN</v>
          </cell>
          <cell r="D4138">
            <v>47.35</v>
          </cell>
        </row>
        <row r="4139">
          <cell r="A4139">
            <v>93027</v>
          </cell>
          <cell r="B4139" t="str">
            <v>CURVA 135 GRAUS PARA ELETRODUTO, PVC, ROSCÁVEL, DN 110 MM (4") - FORNE CIMENTO E INSTALAÇÃO. AF_12/2015</v>
          </cell>
          <cell r="C4139" t="str">
            <v>UN</v>
          </cell>
          <cell r="D4139">
            <v>63.08</v>
          </cell>
        </row>
        <row r="4140">
          <cell r="A4140">
            <v>93040</v>
          </cell>
          <cell r="B4140" t="str">
            <v>LÂMPADA FLUORESCENTE COMPACTA 15 W 2U, BASE E27 - FORNECIMENTO E INSTA LAÇÃO</v>
          </cell>
          <cell r="C4140" t="str">
            <v>UN</v>
          </cell>
          <cell r="D4140">
            <v>8.9499999999999993</v>
          </cell>
        </row>
        <row r="4141">
          <cell r="A4141">
            <v>93041</v>
          </cell>
          <cell r="B4141" t="str">
            <v>LÂMPADA FLUORESCENTE ESPIRAL BRANCA 65 W, BASE E27 - FORNECIMENTO E IN STALAÇÃO</v>
          </cell>
          <cell r="C4141" t="str">
            <v>UN</v>
          </cell>
          <cell r="D4141">
            <v>54.83</v>
          </cell>
        </row>
        <row r="4142">
          <cell r="A4142">
            <v>93042</v>
          </cell>
          <cell r="B4142" t="str">
            <v>LÂMPADA LED 6 W BIVOLT BRANCA, FORMATO TRADICIONAL (BASE E27) - FORNEC IMENTO E INSTALAÇÃO</v>
          </cell>
          <cell r="C4142" t="str">
            <v>UN</v>
          </cell>
          <cell r="D4142">
            <v>17.91</v>
          </cell>
        </row>
        <row r="4143">
          <cell r="A4143">
            <v>93043</v>
          </cell>
          <cell r="B4143" t="str">
            <v>LÂMPADA LED 10 W BIVOLT BRANCA, FORMATO TRADICIONAL (BASE E27) - FORNE CIMENTO E INSTALAÇÃO</v>
          </cell>
          <cell r="C4143" t="str">
            <v>UN</v>
          </cell>
          <cell r="D4143">
            <v>23.77</v>
          </cell>
        </row>
        <row r="4144">
          <cell r="A4144">
            <v>93044</v>
          </cell>
          <cell r="B4144" t="str">
            <v>LÂMPADA FLUORESCENTE COMPACTA 3U BRANCA 20 W, BASE E27 - FORNECIMENTO E INSTALAÇÃO</v>
          </cell>
          <cell r="C4144" t="str">
            <v>UN</v>
          </cell>
          <cell r="D4144">
            <v>10.039999999999999</v>
          </cell>
        </row>
        <row r="4145">
          <cell r="A4145">
            <v>93045</v>
          </cell>
          <cell r="B4145" t="str">
            <v>LÂMPADA FLUORESCENTE ESPIRAL BRANCA 45 W, BASE E27 - FORNECIMENTO E IN STALAÇÃO</v>
          </cell>
          <cell r="C4145" t="str">
            <v>UN</v>
          </cell>
          <cell r="D4145">
            <v>30.87</v>
          </cell>
        </row>
        <row r="4146">
          <cell r="A4146">
            <v>93050</v>
          </cell>
          <cell r="B4146" t="str">
            <v>LUVA PASSANTE EM COBRE, SEM ANEL DE SOLDA, DN 22 MM, INSTALADO EM PRUM ADA   FORNECIMENTO E INSTALAÇÃO. AF_01/2016_P</v>
          </cell>
          <cell r="C4146" t="str">
            <v>UN</v>
          </cell>
          <cell r="D4146">
            <v>5.47</v>
          </cell>
        </row>
        <row r="4147">
          <cell r="A4147">
            <v>93051</v>
          </cell>
          <cell r="B4147" t="str">
            <v>BUCHA DE REDUÇÃO EM COBRE, SEM ANEL DE SOLDA, PONTA X BOLSA, 22 X 15 M M, INSTALADO EM PRUMADA   FORNECIMENTO E INSTALAÇÃO. AF_01/2016_P</v>
          </cell>
          <cell r="C4147" t="str">
            <v>UN</v>
          </cell>
          <cell r="D4147">
            <v>5.08</v>
          </cell>
        </row>
        <row r="4148">
          <cell r="A4148">
            <v>93052</v>
          </cell>
          <cell r="B4148" t="str">
            <v>JUNTA DE EXPANSÃO EM COBRE, PONTA X PONTA, DN 22 MM, INSTALADO EM PRUM ADA   FORNECIMENTO E INSTALAÇÃO. AF_01/2016_P</v>
          </cell>
          <cell r="C4148" t="str">
            <v>UN</v>
          </cell>
          <cell r="D4148">
            <v>220.8</v>
          </cell>
        </row>
        <row r="4149">
          <cell r="A4149">
            <v>93054</v>
          </cell>
          <cell r="B4149" t="str">
            <v>CONECTOR EM BRONZE/LATÃO, SEM ANEL DE SOLDA, BOLSA X ROSCA F, 22 MM X 3/4, INSTALADO EM PRUMADA   FORNECIMENTO E INSTALAÇÃO. AF_01/2016_P</v>
          </cell>
          <cell r="C4149" t="str">
            <v>UN</v>
          </cell>
          <cell r="D4149">
            <v>9.9600000000000009</v>
          </cell>
        </row>
        <row r="4150">
          <cell r="A4150">
            <v>93055</v>
          </cell>
          <cell r="B4150" t="str">
            <v>CURVA DE TRANSPOSIÇÃO EM BRONZE/LATÃO, SEM ANEL DE SOLDA, BOLSA X BOLS A, DN 22 MM, INSTALADO EM PRUMADA   FORNECIMENTO E INSTALAÇÃO. AF_01/2 016_P</v>
          </cell>
          <cell r="C4150" t="str">
            <v>UN</v>
          </cell>
          <cell r="D4150">
            <v>19.73</v>
          </cell>
        </row>
        <row r="4151">
          <cell r="A4151">
            <v>93056</v>
          </cell>
          <cell r="B4151" t="str">
            <v>LUVA PASSANTE EM COBRE, SEM ANEL DE SOLDA, DN 28 MM, INSTALADO EM PRUM ADA   FORNECIMENTO E INSTALAÇÃO. AF_01/2016_P</v>
          </cell>
          <cell r="C4151" t="str">
            <v>UN</v>
          </cell>
          <cell r="D4151">
            <v>7.78</v>
          </cell>
        </row>
        <row r="4152">
          <cell r="A4152">
            <v>93057</v>
          </cell>
          <cell r="B4152" t="str">
            <v>BUCHA DE REDUÇÃO EM COBRE, SEM ANEL DE SOLDA, PONTA X BOLSA, 28 X 22 M M, INSTALADO EM PRUMADA   FORNECIMENTO E INSTALAÇÃO. AF_01/2016_P</v>
          </cell>
          <cell r="C4152" t="str">
            <v>UN</v>
          </cell>
          <cell r="D4152">
            <v>6.87</v>
          </cell>
        </row>
        <row r="4153">
          <cell r="A4153">
            <v>93058</v>
          </cell>
          <cell r="B4153" t="str">
            <v>JUNTA DE EXPANSÃO EM COBRE, PONTA X PONTA, DN 28 MM, INSTALADO EM PRUM ADA   FORNECIMENTO E INSTALAÇÃO. AF_01/2016_P</v>
          </cell>
          <cell r="C4153" t="str">
            <v>UN</v>
          </cell>
          <cell r="D4153">
            <v>242.79</v>
          </cell>
        </row>
        <row r="4154">
          <cell r="A4154">
            <v>93059</v>
          </cell>
          <cell r="B4154" t="str">
            <v>CONECTOR EM BRONZE/LATÃO, SEM ANEL DE SOLDA, BOLSA X ROSCA F, 28 MM X 1/2, INSTALADO EM PRUMADA   FORNECIMENTO E INSTALAÇÃO. AF_01/2016_P</v>
          </cell>
          <cell r="C4154" t="str">
            <v>UN</v>
          </cell>
          <cell r="D4154">
            <v>13.51</v>
          </cell>
        </row>
        <row r="4155">
          <cell r="A4155">
            <v>93060</v>
          </cell>
          <cell r="B4155" t="str">
            <v>CURVA DE TRANSPOSIÇÃO EM BRONZE/LATÃO, SEM ANEL DE SOLDA, BOLSA X BOLS A, 28 MM, INSTALADO EM PRUMADA   FORNECIMENTO E INSTALAÇÃO. AF_01/2016 _P</v>
          </cell>
          <cell r="C4155" t="str">
            <v>UN</v>
          </cell>
          <cell r="D4155">
            <v>34</v>
          </cell>
        </row>
        <row r="4156">
          <cell r="A4156">
            <v>93061</v>
          </cell>
          <cell r="B4156" t="str">
            <v>LUVA PASSANTE EM COBRE, SEM ANEL DE SOLDA, DN 35 MM, INSTALADO EM PRUM ADA   FORNECIMENTO E INSTALAÇÃO. AF_01/2016_P</v>
          </cell>
          <cell r="C4156" t="str">
            <v>UN</v>
          </cell>
          <cell r="D4156">
            <v>14.09</v>
          </cell>
        </row>
        <row r="4157">
          <cell r="A4157">
            <v>93062</v>
          </cell>
          <cell r="B4157" t="str">
            <v>BUCHA DE REDUÇÃO EM COBRE, SEM ANEL DE SOLDA, PONTA X BOLSA, 35 X 28 M M, INSTALADO EM PRUMADA   FORNECIMENTO E INSTALAÇÃO. AF_01/2016_P</v>
          </cell>
          <cell r="C4157" t="str">
            <v>UN</v>
          </cell>
          <cell r="D4157">
            <v>12.32</v>
          </cell>
        </row>
        <row r="4158">
          <cell r="A4158">
            <v>93063</v>
          </cell>
          <cell r="B4158" t="str">
            <v>JUNTA DE EXPANSÃO EM BRONZE/LATÃO, PONTA X PONTA, DN 35 MM, INSTALADO EM PRUMADA   FORNECIMENTO E INSTALAÇÃO. AF_01/2016_P</v>
          </cell>
          <cell r="C4158" t="str">
            <v>UN</v>
          </cell>
          <cell r="D4158">
            <v>278.04000000000002</v>
          </cell>
        </row>
        <row r="4159">
          <cell r="A4159">
            <v>93064</v>
          </cell>
          <cell r="B4159" t="str">
            <v>LUVA PASSANTE EM COBRE, SEM ANEL DE SOLDA, DN 42 MM, INSTALADO EM PRUM ADA   FORNECIMENTO E INSTALAÇÃO. AF_01/2016_P</v>
          </cell>
          <cell r="C4159" t="str">
            <v>UN</v>
          </cell>
          <cell r="D4159">
            <v>20.85</v>
          </cell>
        </row>
        <row r="4160">
          <cell r="A4160">
            <v>93065</v>
          </cell>
          <cell r="B4160" t="str">
            <v>BUCHA DE REDUÇÃO EM COBRE, SEM ANEL DE SOLDA, PONTA X BOLSA, 42 X 35 M M, INSTALADO EM PRUMADA   FORNECIMENTO E INSTALAÇÃO. AF_01/2016_P</v>
          </cell>
          <cell r="C4160" t="str">
            <v>UN</v>
          </cell>
          <cell r="D4160">
            <v>19.54</v>
          </cell>
        </row>
        <row r="4161">
          <cell r="A4161">
            <v>93066</v>
          </cell>
          <cell r="B4161" t="str">
            <v>JUNTA DE EXPANSÃO EM BRONZE/LATÃO, PONTA X PONTA, DN 42 MM, INSTALADO EM PRUMADA   FORNECIMENTO E INSTALAÇÃO. AF_01/2016_P</v>
          </cell>
          <cell r="C4161" t="str">
            <v>UN</v>
          </cell>
          <cell r="D4161">
            <v>348.32</v>
          </cell>
        </row>
        <row r="4162">
          <cell r="A4162">
            <v>93067</v>
          </cell>
          <cell r="B4162" t="str">
            <v>LUVA PASSANTE EM COBRE, SEM ANEL DE SOLDA, DN 54 MM, INSTALADO EM PRUM ADA   FORNECIMENTO E INSTALAÇÃO. AF_01/2016_P</v>
          </cell>
          <cell r="C4162" t="str">
            <v>UN</v>
          </cell>
          <cell r="D4162">
            <v>30.69</v>
          </cell>
        </row>
        <row r="4163">
          <cell r="A4163">
            <v>93068</v>
          </cell>
          <cell r="B4163" t="str">
            <v>BUCHA DE REDUÇÃO EM COBRE, SEM ANEL DE SOLDA, PONTA X BOLSA, 54 X 42 M M, INSTALADO EM PRUMADA   FORNECIMENTO E INSTALAÇÃO. AF_01/2016_P</v>
          </cell>
          <cell r="C4163" t="str">
            <v>UN</v>
          </cell>
          <cell r="D4163">
            <v>26.85</v>
          </cell>
        </row>
        <row r="4164">
          <cell r="A4164">
            <v>93069</v>
          </cell>
          <cell r="B4164" t="str">
            <v>JUNTA DE EXPANSÃO EM BRONZE/LATÃO, PONTA X PONTA, DN 54 MM, INSTALADO EM PRUMADA   FORNECIMENTO E INSTALAÇÃO. AF_01/2016_P</v>
          </cell>
          <cell r="C4164" t="str">
            <v>UN</v>
          </cell>
          <cell r="D4164">
            <v>482.51</v>
          </cell>
        </row>
        <row r="4165">
          <cell r="A4165">
            <v>93070</v>
          </cell>
          <cell r="B4165" t="str">
            <v>LUVA PASSANTE EM COBRE, SEM ANEL DE SOLDA, DN 66 MM, INSTALADO EM PRUM ADA   FORNECIMENTO E INSTALAÇÃO. AF_01/2016_P</v>
          </cell>
          <cell r="C4165" t="str">
            <v>UN</v>
          </cell>
          <cell r="D4165">
            <v>77.42</v>
          </cell>
        </row>
        <row r="4166">
          <cell r="A4166">
            <v>93071</v>
          </cell>
          <cell r="B4166" t="str">
            <v>BUCHA DE REDUÇÃO EM COBRE, SEM ANEL DE SOLDA, PONTA X BOLSA, 66 X 54 M M, INSTALADO EM PRUMADA   FORNECIMENTO E INSTALAÇÃO. AF_01/2016_P</v>
          </cell>
          <cell r="C4166" t="str">
            <v>UN</v>
          </cell>
          <cell r="D4166">
            <v>71.88</v>
          </cell>
        </row>
        <row r="4167">
          <cell r="A4167">
            <v>93072</v>
          </cell>
          <cell r="B4167" t="str">
            <v>JUNTA DE EXPANSÃO EM BRONZE/LATÃO, PONTA X PONTA, DN 66 MM, INSTALADO EM PRUMADA   FORNECIMENTO E INSTALAÇÃO. AF_01/2016_P</v>
          </cell>
          <cell r="C4167" t="str">
            <v>UN</v>
          </cell>
          <cell r="D4167">
            <v>636.52</v>
          </cell>
        </row>
        <row r="4168">
          <cell r="A4168">
            <v>93073</v>
          </cell>
          <cell r="B4168" t="str">
            <v>TE DUPLA CURVA EM BRONZE/LATÃO, SEM ANEL DE SOLDA, ROSCA F X BOLSA X R OSCA F, 3/4 X 22 X 3/4, INSTALADO EM PRUMADA   FORNECIMENTO E INSTAL AÇÃO. AF_01/2016_P</v>
          </cell>
          <cell r="C4168" t="str">
            <v>UN</v>
          </cell>
          <cell r="D4168">
            <v>36.39</v>
          </cell>
        </row>
        <row r="4169">
          <cell r="A4169">
            <v>93074</v>
          </cell>
          <cell r="B4169" t="str">
            <v>CURVA EM COBRE, 45 GRAUS, SEM ANEL DE SOLDA, BOLSA X BOLSA, DN 15 MM, INSTALADO EM RAMAL DE DISTRIBUIÇÃO   FORNECIMENTO E INSTALAÇÃO. AF_01/ 2016_P</v>
          </cell>
          <cell r="C4169" t="str">
            <v>UN</v>
          </cell>
          <cell r="D4169">
            <v>7.15</v>
          </cell>
        </row>
        <row r="4170">
          <cell r="A4170">
            <v>93075</v>
          </cell>
          <cell r="B4170" t="str">
            <v>COTOVELO EM BRONZE/LATÃO, 90 GRAUS, SEM ANEL DE SOLDA, BOLSA X ROSCA F , DN 15 MM X 1/2, INSTALADO EM RAMAL DE DISTRIBUIÇÃO   FORNECIMENTO E INSTALAÇÃO. AF_01/2016_P</v>
          </cell>
          <cell r="C4170" t="str">
            <v>UN</v>
          </cell>
          <cell r="D4170">
            <v>10.81</v>
          </cell>
        </row>
        <row r="4171">
          <cell r="A4171">
            <v>93076</v>
          </cell>
          <cell r="B4171" t="str">
            <v>CURVA EM COBRE, 45 GRAUS, SEM ANEL DE SOLDA, BOLSA X BOLSA, DN 22 MM, INSTALADO EM RAMAL DE DISTRIBUIÇÃO   FORNECIMENTO E INSTALAÇÃO. AF_01/ 2016_P</v>
          </cell>
          <cell r="C4171" t="str">
            <v>UN</v>
          </cell>
          <cell r="D4171">
            <v>10.65</v>
          </cell>
        </row>
        <row r="4172">
          <cell r="A4172">
            <v>93077</v>
          </cell>
          <cell r="B4172" t="str">
            <v>COTOVELO EM BRONZE/LATÃO, 90 GRAUS, SEM ANEL DE SOLDA, BOLSA X ROSCA F , DN 22 MM X 1/2, INSTALADO EM RAMAL DE DISTRIBUIÇÃO   FORNECIMENTO E INSTALAÇÃO. AF_01/2016_P</v>
          </cell>
          <cell r="C4172" t="str">
            <v>UN</v>
          </cell>
          <cell r="D4172">
            <v>14.76</v>
          </cell>
        </row>
        <row r="4173">
          <cell r="A4173">
            <v>93078</v>
          </cell>
          <cell r="B4173" t="str">
            <v>COTOVELO EM BRONZE/LATÃO, 90 GRAUS, SEM ANEL DE SOLDA, BOLSA X ROSCA F , DN 22 MM X 3/4, INSTALADO EM RAMAL DE DISTRIBUIÇÃO   FORNECIMENTO E INSTALAÇÃO. AF_01/2016_P</v>
          </cell>
          <cell r="C4173" t="str">
            <v>UN</v>
          </cell>
          <cell r="D4173">
            <v>15.83</v>
          </cell>
        </row>
        <row r="4174">
          <cell r="A4174">
            <v>93079</v>
          </cell>
          <cell r="B4174" t="str">
            <v>CURVA EM COBRE, 45 GRAUS, SEM ANEL DE SOLDA, BOLSA X BOLSA, DN 28 MM, INSTALADO EM RAMAL DE DISTRIBUIÇÃO   FORNECIMENTO E INSTALAÇÃO. AF_01/ 2016_P</v>
          </cell>
          <cell r="C4174" t="str">
            <v>UN</v>
          </cell>
          <cell r="D4174">
            <v>14.29</v>
          </cell>
        </row>
        <row r="4175">
          <cell r="A4175">
            <v>93080</v>
          </cell>
          <cell r="B4175" t="str">
            <v>LUVA PASSANTE EM COBRE, SEM ANEL DE SOLDA, DN 15 MM, INSTALADO EM RAMA L DE DISTRIBUIÇÃO   FORNECIMENTO E INSTALAÇÃO. AF_01/2016_P</v>
          </cell>
          <cell r="C4175" t="str">
            <v>UN</v>
          </cell>
          <cell r="D4175">
            <v>4.6100000000000003</v>
          </cell>
        </row>
        <row r="4176">
          <cell r="A4176">
            <v>93081</v>
          </cell>
          <cell r="B4176" t="str">
            <v>CONECTOR EM BRONZE/LATÃO, SEM ANEL DE SOLDA, BOLSA X ROSCA F, DN 15 MM X 1/2, INSTALADO EM RAMAL DE DISTRIBUIÇÃO   FORNECIMENTO E INSTALAÇÃ O. AF_01/2016_P</v>
          </cell>
          <cell r="C4176" t="str">
            <v>UN</v>
          </cell>
          <cell r="D4176">
            <v>9.25</v>
          </cell>
        </row>
        <row r="4177">
          <cell r="A4177">
            <v>93082</v>
          </cell>
          <cell r="B4177" t="str">
            <v>CURVA DE TRANSPOSIÇÃO EM BRONZE/LATÃO, SEM ANEL DE SOLDA, DN 15 MM, IN STALADO EM RAMAL DE DISTRIBUIÇÃO   FORNECIMENTO E INSTALAÇÃO. AF_01/20 16_P</v>
          </cell>
          <cell r="C4177" t="str">
            <v>UN</v>
          </cell>
          <cell r="D4177">
            <v>11.1</v>
          </cell>
        </row>
        <row r="4178">
          <cell r="A4178">
            <v>93083</v>
          </cell>
          <cell r="B4178" t="str">
            <v>JUNTA DE EXPANSÃO EM COBRE, PONTA X PONTA, DN 15 MM, INSTALADO EM RAMA L DE DISTRIBUIÇÃO   FORNECIMENTO E INSTALAÇÃO. AF_01/2016_P</v>
          </cell>
          <cell r="C4178" t="str">
            <v>UN</v>
          </cell>
          <cell r="D4178">
            <v>191.52</v>
          </cell>
        </row>
        <row r="4179">
          <cell r="A4179">
            <v>93084</v>
          </cell>
          <cell r="B4179" t="str">
            <v>LUVA PASSANTE EM COBRE, SEM ANEL DE SOLDA, DN 22 MM, INSTALADO EM RAMA L DE DISTRIBUIÇÃO   FORNECIMENTO E INSTALAÇÃO. AF_01/2016_P</v>
          </cell>
          <cell r="C4179" t="str">
            <v>UN</v>
          </cell>
          <cell r="D4179">
            <v>6.94</v>
          </cell>
        </row>
        <row r="4180">
          <cell r="A4180">
            <v>93085</v>
          </cell>
          <cell r="B4180" t="str">
            <v>BUCHA DE REDUÇÃO EM COBRE, SEM ANEL DE SOLDA, PONTA X BOLSA, 22 X 15 M M, INSTALADO EM RAMAL DE DISTRIBUIÇÃO   FORNECIMENTO E INSTALAÇÃO. AF_ 01/2016_P</v>
          </cell>
          <cell r="C4180" t="str">
            <v>UN</v>
          </cell>
          <cell r="D4180">
            <v>6.55</v>
          </cell>
        </row>
        <row r="4181">
          <cell r="A4181">
            <v>93086</v>
          </cell>
          <cell r="B4181" t="str">
            <v>JUNTA DE EXPANSÃO EM COBRE, PONTA X PONTA, DN 22 MM, INSTALADO EM RAMA L DE DISTRIBUIÇÃO   FORNECIMENTO E INSTALAÇÃO. AF_01/2016_P</v>
          </cell>
          <cell r="C4181" t="str">
            <v>UN</v>
          </cell>
          <cell r="D4181">
            <v>222.27</v>
          </cell>
        </row>
        <row r="4182">
          <cell r="A4182">
            <v>93087</v>
          </cell>
          <cell r="B4182" t="str">
            <v>CONECTOR EM BRONZE/LATÃO, SEM ANEL DE SOLDA, BOLSA X ROSCA F, DN 22 MM X 1/2, INSTALADO EM RAMAL DE DISTRIBUIÇÃO   FORNECIMENTO E INSTALAÇÃ O. AF_01/2016_P</v>
          </cell>
          <cell r="C4182" t="str">
            <v>UN</v>
          </cell>
          <cell r="D4182">
            <v>9.99</v>
          </cell>
        </row>
        <row r="4183">
          <cell r="A4183">
            <v>93088</v>
          </cell>
          <cell r="B4183" t="str">
            <v>CONECTOR EM BRONZE/LATÃO, SEM ANEL DE SOLDA, BOLSA X ROSCA F, DN 22 MM X 3/4, INSTALADO EM RAMAL DE DISTRIBUIÇÃO   FORNECIMENTO E INSTALAÇÃ O. AF_01/2016_P</v>
          </cell>
          <cell r="C4183" t="str">
            <v>UN</v>
          </cell>
          <cell r="D4183">
            <v>11.43</v>
          </cell>
        </row>
        <row r="4184">
          <cell r="A4184">
            <v>93089</v>
          </cell>
          <cell r="B4184" t="str">
            <v>CURVA DE TRANSPOSIÇÃO EM BRONZE/LATÃO, SEM ANEL DE SOLDA, BOLSA X BOLS A, DN 22 MM, INSTALADO EM RAMAL DE DISTRIBUIÇÃO   FORNECIMENTO E INSTA LAÇÃO. AF_01/2016_P</v>
          </cell>
          <cell r="C4184" t="str">
            <v>UN</v>
          </cell>
          <cell r="D4184">
            <v>21.2</v>
          </cell>
        </row>
        <row r="4185">
          <cell r="A4185">
            <v>93090</v>
          </cell>
          <cell r="B4185" t="str">
            <v>LUVA PASSANTE EM COBRE, SEM ANEL DE SOLDA, DN 28 MM, INSTALADO EM RAMA L DE DISTRIBUIÇÃO   FORNECIMENTO E INSTALAÇÃO. AF_01/2016_P</v>
          </cell>
          <cell r="C4185" t="str">
            <v>UN</v>
          </cell>
          <cell r="D4185">
            <v>9.25</v>
          </cell>
        </row>
        <row r="4186">
          <cell r="A4186">
            <v>93091</v>
          </cell>
          <cell r="B4186" t="str">
            <v>BUCHA DE REDUÇÃO EM COBRE, SEM ANEL DE SOLDA, PONTA X BOLSA, 28 X 22 M M, INSTALADO EM RAMAL DE DISTRIBUIÇÃO   FORNECIMENTO E INSTALAÇÃO. AF_ 01/2016_P</v>
          </cell>
          <cell r="C4186" t="str">
            <v>UN</v>
          </cell>
          <cell r="D4186">
            <v>8.34</v>
          </cell>
        </row>
        <row r="4187">
          <cell r="A4187">
            <v>93092</v>
          </cell>
          <cell r="B4187" t="str">
            <v>JUNTA DE EXPANSÃO EM COBRE, PONTA X PONTA, DN 28 MM, INSTALADO EM RAMA L DE DISTRIBUIÇÃO   FORNECIMENTO E INSTALAÇÃO. AF_01/2016_P</v>
          </cell>
          <cell r="C4187" t="str">
            <v>UN</v>
          </cell>
          <cell r="D4187">
            <v>244.26</v>
          </cell>
        </row>
        <row r="4188">
          <cell r="A4188">
            <v>93093</v>
          </cell>
          <cell r="B4188" t="str">
            <v>CONECTOR EM BRONZE/LATÃO, SEM ANEL DE SOLDA, BOLSA X ROSCA F, DN 28 MM X 1/2, INSTALADO EM RAMAL DE DISTRIBUIÇÃO   FORNECIMENTO E INSTALAÇÃ O. AF_01/2016_P</v>
          </cell>
          <cell r="C4188" t="str">
            <v>UN</v>
          </cell>
          <cell r="D4188">
            <v>14.98</v>
          </cell>
        </row>
        <row r="4189">
          <cell r="A4189">
            <v>93094</v>
          </cell>
          <cell r="B4189" t="str">
            <v>CURVA DE TRANSPOSIÇÃO EM BRONZE/LATÃO, SEM ANEL DE SOLDA, BOLSA X BOLS A, DN 28 MM, INSTALADO EM RAMAL DE DISTRIBUIÇÃO   FORNECIMENTO E INSTA LAÇÃO. AF_01/2016_P</v>
          </cell>
          <cell r="C4189" t="str">
            <v>UN</v>
          </cell>
          <cell r="D4189">
            <v>35.47</v>
          </cell>
        </row>
        <row r="4190">
          <cell r="A4190">
            <v>93095</v>
          </cell>
          <cell r="B4190" t="str">
            <v>TE DUPLA CURVA EM BRONZE/LATÃO, SEM ANEL DE SOLDA, ROSCA F X BOLSA X R OSCA F, 1/2 X 15 X 1/2, INSTALADO EM RAMAL DE DISTRIBUIÇÃO   FORNECI MENTO E INSTALAÇÃO. AF_01/2016_P</v>
          </cell>
          <cell r="C4190" t="str">
            <v>UN</v>
          </cell>
          <cell r="D4190">
            <v>28.11</v>
          </cell>
        </row>
        <row r="4191">
          <cell r="A4191">
            <v>93096</v>
          </cell>
          <cell r="B4191" t="str">
            <v>TE DUPLA CURVA EM BRONZE/LATÃO, SEM ANEL DE SOLDA, ROSCA F  X BOLSA X ROSCA F, 3/4 X 22 X 3/4, INSTALADO EM RAMAL DE DISTRIBUIÇÃO   FORNEC IMENTO E INSTALAÇÃO. AF_01/2016_P</v>
          </cell>
          <cell r="C4191" t="str">
            <v>UN</v>
          </cell>
          <cell r="D4191">
            <v>39.26</v>
          </cell>
        </row>
        <row r="4192">
          <cell r="A4192">
            <v>93097</v>
          </cell>
          <cell r="B4192" t="str">
            <v>CURVA EM COBRE, 45 GRAUS, SEM ANEL DE SOLDA, BOLSA X BOLSA, DN 15 MM, INSTALADO EM RAMAL E SUB-RAMAL   FORNECIMENTO E INSTALAÇÃO. AF_01/2016 _P</v>
          </cell>
          <cell r="C4192" t="str">
            <v>UN</v>
          </cell>
          <cell r="D4192">
            <v>7.31</v>
          </cell>
        </row>
        <row r="4193">
          <cell r="A4193">
            <v>93098</v>
          </cell>
          <cell r="B4193" t="str">
            <v>COTOVELO EM BRONZE/LATÃO, 90 GRAUS, SEM ANEL DE SOLDA, BOLSA X ROSCA F , DN 15 MM X 1/2, INSTALADO EM RAMAL E SUB-RAMAL   FORNECIMENTO E INS TALAÇÃO. AF_01/2016_P</v>
          </cell>
          <cell r="C4193" t="str">
            <v>UN</v>
          </cell>
          <cell r="D4193">
            <v>10.97</v>
          </cell>
        </row>
        <row r="4194">
          <cell r="A4194">
            <v>93099</v>
          </cell>
          <cell r="B4194" t="str">
            <v>CURVA EM COBRE, 45 GRAUS, SEM ANEL DE SOLDA, BOLSA X BOLSA, DN 22 MM, INSTALADO EM RAMAL E SUB-RAMAL   FORNECIMENTO E INSTALAÇÃO. AF_01/2016 _P</v>
          </cell>
          <cell r="C4194" t="str">
            <v>UN</v>
          </cell>
          <cell r="D4194">
            <v>12.64</v>
          </cell>
        </row>
        <row r="4195">
          <cell r="A4195">
            <v>93100</v>
          </cell>
          <cell r="B4195" t="str">
            <v>COTOVELO EM BRONZE/LATÃO, 90 GRAUS, SEM ANEL DE SOLDA, BOLSA X ROSCA F , DN 22 MM X 1/2, INSTALADO EM RAMAL E SUB-RAMAL   FORNECIMENTO E INS TALAÇÃO. AF_01/2016_P</v>
          </cell>
          <cell r="C4195" t="str">
            <v>UN</v>
          </cell>
          <cell r="D4195">
            <v>16.75</v>
          </cell>
        </row>
        <row r="4196">
          <cell r="A4196">
            <v>93101</v>
          </cell>
          <cell r="B4196" t="str">
            <v>COTOVELO EM BRONZE/LATÃO, 90 GRAUS, SEM ANEL DE SOLDA, BOLSA X ROSCA F , DN 22 MM X 3/4, INSTALADO EM RAMAL E SUB-RAMAL   FORNECIMENTO E INS TALAÇÃO. AF_01/2016_P</v>
          </cell>
          <cell r="C4196" t="str">
            <v>UN</v>
          </cell>
          <cell r="D4196">
            <v>17.829999999999998</v>
          </cell>
        </row>
        <row r="4197">
          <cell r="A4197">
            <v>93102</v>
          </cell>
          <cell r="B4197" t="str">
            <v>CURVA EM COBRE, 45 GRAUS, SEM ANEL DE SOLDA, BOLSA X BOLSA, DN 28 MM, INSTALADO EM RAMAL E SUB-RAMAL   FORNECIMENTO E INSTALAÇÃO. AF_01/2016 _P</v>
          </cell>
          <cell r="C4197" t="str">
            <v>UN</v>
          </cell>
          <cell r="D4197">
            <v>16.36</v>
          </cell>
        </row>
        <row r="4198">
          <cell r="A4198">
            <v>93103</v>
          </cell>
          <cell r="B4198" t="str">
            <v>LUVA PASSANTE EM COBRE, SEM ANEL DE SOLDA, DN 15 MM, INSTALADO EM RAMA L E SUB-RAMAL   FORNECIMENTO E INSTALAÇÃO. AF_01/2016_P</v>
          </cell>
          <cell r="C4198" t="str">
            <v>UN</v>
          </cell>
          <cell r="D4198">
            <v>4.75</v>
          </cell>
        </row>
        <row r="4199">
          <cell r="A4199">
            <v>93104</v>
          </cell>
          <cell r="B4199" t="str">
            <v>CONECTOR EM BRONZE/LATÃO, SEM ANEL DE SOLDA, BOLSA X ROSCA F, 15 MM X 1/2,  INSTALADO EM RAMAL E SUB-RAMAL   FORNECIMENTO E INSTALAÇÃO. AF_ 01/2016_P</v>
          </cell>
          <cell r="C4199" t="str">
            <v>UN</v>
          </cell>
          <cell r="D4199">
            <v>9.39</v>
          </cell>
        </row>
        <row r="4200">
          <cell r="A4200">
            <v>93105</v>
          </cell>
          <cell r="B4200" t="str">
            <v>CURVA DE TRANSPOSIÇÃO EM BRONZE/LATÃO, SEM ANEL DE SOLDA, BOLSA X BOLS A, DN 15 MM, INSTALADO EM RAMAL E SUB-RAMAL   FORNECIMENTO E INSTALAÇÃ O. AF_01/2016_P</v>
          </cell>
          <cell r="C4200" t="str">
            <v>UN</v>
          </cell>
          <cell r="D4200">
            <v>11.23</v>
          </cell>
        </row>
        <row r="4201">
          <cell r="A4201">
            <v>93106</v>
          </cell>
          <cell r="B4201" t="str">
            <v>JUNTA DE EXPANSÃO EM COBRE, PONTA X PONTA, DN 15 MM, INSTALADO EM RAMA L E SUB-RAMAL   FORNECIMENTO E INSTALAÇÃO. AF_01/2016_P</v>
          </cell>
          <cell r="C4201" t="str">
            <v>UN</v>
          </cell>
          <cell r="D4201">
            <v>191.65</v>
          </cell>
        </row>
        <row r="4202">
          <cell r="A4202">
            <v>93107</v>
          </cell>
          <cell r="B4202" t="str">
            <v>LUVA PASSANTE EM COBRE, SEM ANEL DE SOLDA, DN 22 MM, INSTALADO EM RAMA L E SUB-RAMAL   FORNECIMENTO E INSTALAÇÃO. AF_01/2016_P</v>
          </cell>
          <cell r="C4202" t="str">
            <v>UN</v>
          </cell>
          <cell r="D4202">
            <v>8.23</v>
          </cell>
        </row>
        <row r="4203">
          <cell r="A4203">
            <v>93108</v>
          </cell>
          <cell r="B4203" t="str">
            <v>BUCHA DE REDUÇÃO EM COBRE, SEM ANEL DE SOLDA, PONTA X BOLSA, 22 X 15 M M, INSTALADO EM RAMAL E SUB-RAMAL   FORNECIMENTO E INSTALAÇÃO. AF_01/2 016_P</v>
          </cell>
          <cell r="C4203" t="str">
            <v>UN</v>
          </cell>
          <cell r="D4203">
            <v>7.85</v>
          </cell>
        </row>
        <row r="4204">
          <cell r="A4204">
            <v>93109</v>
          </cell>
          <cell r="B4204" t="str">
            <v>JUNTA DE EXPANSÃO EM COBRE, PONTA X PONTA, 22 MM, INSTALADO EM RAMAL E SUB-RAMAL   FORNECIMENTO E INSTALAÇÃO. AF_01/2016_P</v>
          </cell>
          <cell r="C4204" t="str">
            <v>UN</v>
          </cell>
          <cell r="D4204">
            <v>223.57</v>
          </cell>
        </row>
        <row r="4205">
          <cell r="A4205">
            <v>93110</v>
          </cell>
          <cell r="B4205" t="str">
            <v>CONECTOR EM BRONZE/LATÃO, SEM ANEL DE SOLDA, BOLSA X ROSCA F, 22 MM X 1/2, INSTALADO EM RAMAL E SUB-RAMAL   FORNECIMENTO E INSTALAÇÃO. AF_0 1/2016_P</v>
          </cell>
          <cell r="C4205" t="str">
            <v>UN</v>
          </cell>
          <cell r="D4205">
            <v>11.29</v>
          </cell>
        </row>
        <row r="4206">
          <cell r="A4206">
            <v>93111</v>
          </cell>
          <cell r="B4206" t="str">
            <v>CONECTOR EM BRONZE/LATÃO, SEM ANEL DE SOLDA, BOLSA X ROSCA F, 22 MM X 3/4, INSTALADO EM RAMAL E SUB-RAMAL   FORNECIMENTO E INSTALAÇÃO. AF_0 1/2016_P</v>
          </cell>
          <cell r="C4206" t="str">
            <v>UN</v>
          </cell>
          <cell r="D4206">
            <v>12.72</v>
          </cell>
        </row>
        <row r="4207">
          <cell r="A4207">
            <v>93112</v>
          </cell>
          <cell r="B4207" t="str">
            <v>CURVA DE TRANSPOSIÇÃO EM BRONZE/LATÃO, SEM ANEL DE SOLDA, BOLSA X BOLS A, 22 MM, INSTALADO EM RAMAL E SUB-RAMAL   FORNECIMENTO E INSTALAÇÃO. AF_01/2016_P</v>
          </cell>
          <cell r="C4207" t="str">
            <v>UN</v>
          </cell>
          <cell r="D4207">
            <v>22.49</v>
          </cell>
        </row>
        <row r="4208">
          <cell r="A4208">
            <v>93113</v>
          </cell>
          <cell r="B4208" t="str">
            <v>LUVA PASSANTE EM COBRE, SEM ANEL DE SOLDA, DN 28 MM, INSTALADO EM RAMA L E SUB-RAMAL   FORNECIMENTO E INSTALAÇÃO. AF_01/2016_P</v>
          </cell>
          <cell r="C4208" t="str">
            <v>UN</v>
          </cell>
          <cell r="D4208">
            <v>11.59</v>
          </cell>
        </row>
        <row r="4209">
          <cell r="A4209">
            <v>93114</v>
          </cell>
          <cell r="B4209" t="str">
            <v>CONECTOR EM BRONZE/LATÃO, SEM ANEL DE SOLDA, BOLSA X ROSCA F, 28 MM X 1/2, INSTALADO EM RAMAL E SUB-RAMAL   FORNECIMENTO E INSTALAÇÃO. AF_0 1/2016_P</v>
          </cell>
          <cell r="C4209" t="str">
            <v>UN</v>
          </cell>
          <cell r="D4209">
            <v>17.32</v>
          </cell>
        </row>
        <row r="4210">
          <cell r="A4210">
            <v>93115</v>
          </cell>
          <cell r="B4210" t="str">
            <v>CURVA DE TRANSPOSIÇÃO EM BRONZE/LATÃO, SEM ANEL DE SOLDA, BOLSA X BOLS A, 28 MM, INSTALADO EM RAMAL E SUB-RAMAL   FORNECIMENTO E INSTALAÇÃO. AF_01/2016_P</v>
          </cell>
          <cell r="C4210" t="str">
            <v>UN</v>
          </cell>
          <cell r="D4210">
            <v>37.81</v>
          </cell>
        </row>
        <row r="4211">
          <cell r="A4211">
            <v>93116</v>
          </cell>
          <cell r="B4211" t="str">
            <v>JUNTA DE EXPANSÃO EM COBRE, PONTA X PONTA, DN 28 MM, INSTALADO EM RAMA L E SUB-RAMAL   FORNECIMENTO E INSTALAÇÃO. AF_01/2016_P</v>
          </cell>
          <cell r="C4211" t="str">
            <v>UN</v>
          </cell>
          <cell r="D4211">
            <v>246.6</v>
          </cell>
        </row>
        <row r="4212">
          <cell r="A4212">
            <v>93117</v>
          </cell>
          <cell r="B4212" t="str">
            <v>TE DUPLA CURVA EM BRONZE/LATÃO, SEM ANEL DE SOLDA, ROSCA F X BOLSA X R OSCA F, 1/2 X 15 X 1/2, INSTALADO EM RAMAL E SUB-RAMAL   FORNECIMENT O E INSTALAÇÃO. AF_01/2016_P</v>
          </cell>
          <cell r="C4212" t="str">
            <v>UN</v>
          </cell>
          <cell r="D4212">
            <v>28.32</v>
          </cell>
        </row>
        <row r="4213">
          <cell r="A4213">
            <v>93118</v>
          </cell>
          <cell r="B4213" t="str">
            <v>TE DUPLA CURVA EM BRONZE/LATÃO, SEM ANEL DE SOLDA, ROSCA F X BOLSA, RO SCA F, 3/4 X 22 X 3/4, INSTALADO EM RAMAL E SUB-RAMAL   FORNECIMENTO E INSTALAÇÃO. AF_01/2016_P</v>
          </cell>
          <cell r="C4213" t="str">
            <v>UN</v>
          </cell>
          <cell r="D4213">
            <v>41.88</v>
          </cell>
        </row>
        <row r="4214">
          <cell r="A4214">
            <v>93119</v>
          </cell>
          <cell r="B4214" t="str">
            <v>CURVA EM COBRE, 45 GRAUS, SEM ANEL DE SOLDA, BOLSA X BOLSA, DN 22 MM, INSTALADO EM PRUMADA   FORNECIMENTO E INSTALAÇÃO. AF_01/2016_P</v>
          </cell>
          <cell r="C4214" t="str">
            <v>UN</v>
          </cell>
          <cell r="D4214">
            <v>8.49</v>
          </cell>
        </row>
        <row r="4215">
          <cell r="A4215">
            <v>93120</v>
          </cell>
          <cell r="B4215" t="str">
            <v>COTOVELO EM BRONZE/LATÃO, 90 GRAUS, SEM ANEL DE SOLDA, BOLSA X ROSCA F , DN 22 MM X 1/2, INSTALADO EM PRUMADA   FORNECIMENTO E INSTALAÇÃO. A F_01/2016_P</v>
          </cell>
          <cell r="C4215" t="str">
            <v>UN</v>
          </cell>
          <cell r="D4215">
            <v>12.59</v>
          </cell>
        </row>
        <row r="4216">
          <cell r="A4216">
            <v>93121</v>
          </cell>
          <cell r="B4216" t="str">
            <v>COTOVELO EM BRONZE/LATÃO, 90 GRAUS, SEM ANEL DE SOLDA, BOLSA X ROSCA F , DN 22 MM X 3/4, INSTALADO EM PRUMADA   FORNECIMENTO E INSTALAÇÃO. A F_01/2016_P</v>
          </cell>
          <cell r="C4216" t="str">
            <v>UN</v>
          </cell>
          <cell r="D4216">
            <v>13.67</v>
          </cell>
        </row>
        <row r="4217">
          <cell r="A4217">
            <v>93122</v>
          </cell>
          <cell r="B4217" t="str">
            <v>CURVA EM COBRE, 45 GRAUS, SEM ANEL DE SOLDA, BOLSA X BOLSA, DN 28 MM, INSTALADO EM PRUMADA   FORNECIMENTO E INSTALAÇÃO. AF_01/2016_P</v>
          </cell>
          <cell r="C4217" t="str">
            <v>UN</v>
          </cell>
          <cell r="D4217">
            <v>12.14</v>
          </cell>
        </row>
        <row r="4218">
          <cell r="A4218">
            <v>93123</v>
          </cell>
          <cell r="B4218" t="str">
            <v>CURVA EM COBRE, 45 GRAUS, SEM ANEL DE SOLDA, BOLSA X BOLSA, DN 35 MM, INSTALADO EM PRUMADA   FORNECIMENTO E INSTALAÇÃO. AF_01/2016_P</v>
          </cell>
          <cell r="C4218" t="str">
            <v>UN</v>
          </cell>
          <cell r="D4218">
            <v>25.58</v>
          </cell>
        </row>
        <row r="4219">
          <cell r="A4219">
            <v>93124</v>
          </cell>
          <cell r="B4219" t="str">
            <v>CURVA EM COBRE, 45 GRAUS, SEM ANEL DE SOLDA, DN 42 MM, INSTALADO EM PR UMADA   FORNECIMENTO E INSTALAÇÃO. AF_01/2016_P</v>
          </cell>
          <cell r="C4219" t="str">
            <v>UN</v>
          </cell>
          <cell r="D4219">
            <v>39.07</v>
          </cell>
        </row>
        <row r="4220">
          <cell r="A4220">
            <v>93125</v>
          </cell>
          <cell r="B4220" t="str">
            <v>CURVA EM COBRE, 45 GRAUS, SEM ANEL DE SOLDA, BOLSA X BOLSA, DN 54 MM, INSTALADO EM PRUMADA   FORNECIMENTO E INSTALAÇÃO. AF_01/2016_P</v>
          </cell>
          <cell r="C4220" t="str">
            <v>UN</v>
          </cell>
          <cell r="D4220">
            <v>56.47</v>
          </cell>
        </row>
        <row r="4221">
          <cell r="A4221">
            <v>93126</v>
          </cell>
          <cell r="B4221" t="str">
            <v>CURVA EM COBRE, 90 GRAUS, SEM ANEL DE SOLDA, BOLSA X BOLSA, DN 66 MM, INSTALADO EM PRUMADA   FORNECIMENTO E INSTALAÇÃO. AF_01/2016_P</v>
          </cell>
          <cell r="C4221" t="str">
            <v>UN</v>
          </cell>
          <cell r="D4221">
            <v>124.35</v>
          </cell>
        </row>
        <row r="4222">
          <cell r="A4222">
            <v>93128</v>
          </cell>
          <cell r="B4222" t="str">
            <v>PONTO DE ILUMINAÇÃO RESIDENCIAL INCLUINDO INTERRUPTOR SIMPLES, CAIXA E LÉTRICA, ELETRODUTO, CABO, RASGO, QUEBRA E CHUMBAMENTO (EXCLUINDO LUMI NÁRIA E LÂMPADA). AF_01/2016</v>
          </cell>
          <cell r="C4222" t="str">
            <v>UN</v>
          </cell>
          <cell r="D4222">
            <v>89.43</v>
          </cell>
        </row>
        <row r="4223">
          <cell r="A4223">
            <v>93133</v>
          </cell>
          <cell r="B4223" t="str">
            <v>BUCHA DE REDUÇÃO EM COBRE, SEM ANEL DE SOLDA, PONTA X BOLSA, 28 X 22 M M, INSTALADO EM RAMAL E SUB-RAMAL   FORNECIMENTO E INSTALAÇÃO. AF_01/2 016_P</v>
          </cell>
          <cell r="C4223" t="str">
            <v>UN</v>
          </cell>
          <cell r="D4223">
            <v>483.29</v>
          </cell>
        </row>
        <row r="4224">
          <cell r="A4224">
            <v>93137</v>
          </cell>
          <cell r="B4224" t="str">
            <v>PONTO DE ILUMINAÇÃO RESIDENCIAL INCLUINDO INTERRUPTOR SIMPLES (2 MÓDUL OS), CAIXA ELÉTRICA, ELETRODUTO, CABO, RASGO, QUEBRA E CHUMBAMENTO (EX CLUINDO LUMINÁRIA E LÂMPADA). AF_01/2016</v>
          </cell>
          <cell r="C4224" t="str">
            <v>UN</v>
          </cell>
          <cell r="D4224">
            <v>106.82</v>
          </cell>
        </row>
        <row r="4225">
          <cell r="A4225">
            <v>93138</v>
          </cell>
          <cell r="B4225" t="str">
            <v>PONTO DE ILUMINAÇÃO RESIDENCIAL INCLUINDO INTERRUPTOR PARALELO, CAIXA ELÉTRICA, ELETRODUTO, CABO, RASGO, QUEBRA E CHUMBAMENTO (EXCLUINDO LUM INÁRIA E LÂMPADA). AF_01/2016</v>
          </cell>
          <cell r="C4225" t="str">
            <v>UN</v>
          </cell>
          <cell r="D4225">
            <v>101.47</v>
          </cell>
        </row>
        <row r="4226">
          <cell r="A4226">
            <v>93139</v>
          </cell>
          <cell r="B4226" t="str">
            <v>PONTO DE ILUMINAÇÃO RESIDENCIAL INCLUINDO INTERRUPTOR PARALELO (2 MÓDU LOS), CAIXA ELÉTRICA, ELETRODUTO, CABO, RASGO, QUEBRA E CHUMBAMENTO (E XCLUINDO LUMINÁRIA E LÂMPADA). AF_01/2016</v>
          </cell>
          <cell r="C4226" t="str">
            <v>UN</v>
          </cell>
          <cell r="D4226">
            <v>130.88</v>
          </cell>
        </row>
        <row r="4227">
          <cell r="A4227">
            <v>93140</v>
          </cell>
          <cell r="B4227" t="str">
            <v>PONTO DE ILUMINAÇÃO RESIDENCIAL INCLUINDO INTERRUPTOR SIMPLES CONJUGAD O COM PARALELO, CAIXA ELÉTRICA, ELETRODUTO, CABO, RASGO, QUEBRA E CHUM BAMENTO (EXCLUINDO LUMINÁRIA E LÂMPADA). AF_01/2016</v>
          </cell>
          <cell r="C4227" t="str">
            <v>UN</v>
          </cell>
          <cell r="D4227">
            <v>122.73</v>
          </cell>
        </row>
        <row r="4228">
          <cell r="A4228">
            <v>93141</v>
          </cell>
          <cell r="B4228" t="str">
            <v>PONTO DE TOMADA RESIDENCIAL INCLUINDO TOMADA 10A/250V, CAIXA ELÉTRICA, ELETRODUTO, CABO, RASGO, QUEBRA E CHUMBAMENTO. AF_01/2016</v>
          </cell>
          <cell r="C4228" t="str">
            <v>UN</v>
          </cell>
          <cell r="D4228">
            <v>106.44</v>
          </cell>
        </row>
        <row r="4229">
          <cell r="A4229">
            <v>93142</v>
          </cell>
          <cell r="B4229" t="str">
            <v>PONTO DE TOMADA RESIDENCIAL INCLUINDO TOMADA (2 MÓDULOS) 10A/250V, CAI XA ELÉTRICA, ELETRODUTO, CABO, RASGO, QUEBRA E CHUMBAMENTO. AF_01/2016</v>
          </cell>
          <cell r="C4229" t="str">
            <v>UN</v>
          </cell>
          <cell r="D4229">
            <v>117.4</v>
          </cell>
        </row>
        <row r="4230">
          <cell r="A4230">
            <v>93143</v>
          </cell>
          <cell r="B4230" t="str">
            <v>PONTO DE TOMADA RESIDENCIAL INCLUINDO TOMADA 20A/250V, CAIXA ELÉTRICA, ELETRODUTO, CABO, RASGO, QUEBRA E CHUMBAMENTO. AF_01/2016</v>
          </cell>
          <cell r="C4230" t="str">
            <v>UN</v>
          </cell>
          <cell r="D4230">
            <v>108.76</v>
          </cell>
        </row>
        <row r="4231">
          <cell r="A4231">
            <v>93144</v>
          </cell>
          <cell r="B4231" t="str">
            <v>PONTO DE UTILIZAÇÃO DE EQUIPAMENTOS ELÉTRICOS, RESIDENCIAL, INCLUINDO SUPORTE E PLACA, CAIXA ELÉTRICA, ELETRODUTO, CABO, RASGO, QUEBRA E CHU MBAMENTO. AF_01/2016</v>
          </cell>
          <cell r="C4231" t="str">
            <v>UN</v>
          </cell>
          <cell r="D4231">
            <v>131.88</v>
          </cell>
        </row>
        <row r="4232">
          <cell r="A4232">
            <v>93145</v>
          </cell>
          <cell r="B4232" t="str">
            <v>PONTO DE ILUMINAÇÃO E TOMADA, RESIDENCIAL, INCLUINDO INTERRUPTOR SIMPL ES E TOMADA 10A/250V, CAIXA ELÉTRICA, ELETRODUTO, CABO, RASGO, QUEBRA E CHUMBAMENTO (EXCLUINDO LUMINÁRIA E LÂMPADA). AF_01/2016</v>
          </cell>
          <cell r="C4232" t="str">
            <v>UN</v>
          </cell>
          <cell r="D4232">
            <v>131.6</v>
          </cell>
        </row>
        <row r="4233">
          <cell r="A4233">
            <v>93146</v>
          </cell>
          <cell r="B4233" t="str">
            <v>PONTO DE ILUMINAÇÃO E TOMADA, RESIDENCIAL, INCLUINDO INTERRUPTOR PARAL ELO E TOMADA 10A/250V, CAIXA ELÉTRICA, ELETRODUTO, CABO, RASGO, QUEBRA E CHUMBAMENTO (EXCLUINDO LUMINÁRIA E LÂMPADA). AF_01/2016</v>
          </cell>
          <cell r="C4233" t="str">
            <v>UN</v>
          </cell>
          <cell r="D4233">
            <v>143.63999999999999</v>
          </cell>
        </row>
        <row r="4234">
          <cell r="A4234">
            <v>93147</v>
          </cell>
          <cell r="B4234" t="str">
            <v>PONTO DE ILUMINAÇÃO E TOMADA, RESIDENCIAL, INCLUINDO INTERRUPTOR SIMPL ES, INTERRUPTOR PARALELO E TOMADA 10A/250V, CAIXA ELÉTRICA, ELETRODUTO , CABO, RASGO, QUEBRA E CHUMBAMENTO (EXCLUINDO LUMINÁRIA E LÂMPADA). A F_01/2016</v>
          </cell>
          <cell r="C4234" t="str">
            <v>UN</v>
          </cell>
          <cell r="D4234">
            <v>164.93</v>
          </cell>
        </row>
        <row r="4235">
          <cell r="A4235">
            <v>93176</v>
          </cell>
          <cell r="B4235" t="str">
            <v>TRANSPORTE DE MATERIAL ASFALTICO, COM CAMINHÃO COM CAPACIDADE DE 30000 L EM RODOVIA PAVIMENTADA PARA DISTÂNCIAS MÉDIAS DE TRANSPORTE SUPERIO RES A 100 KM. AF_02/2016</v>
          </cell>
          <cell r="C4235" t="str">
            <v>TXKM</v>
          </cell>
          <cell r="D4235">
            <v>0.38</v>
          </cell>
        </row>
        <row r="4236">
          <cell r="A4236">
            <v>93177</v>
          </cell>
          <cell r="B4236" t="str">
            <v>TRANSPORTE DE MATERIAL ASFALTICO, COM CAMINHÃO COM CAPACIDADE DE 20000 L EM RODOVIA PAVIMENTADA PARA DISTÂNCIAS MÉDIAS DE TRANSPORTE IGUAL O U INFERIOR A 100 KM. AF_02/2016</v>
          </cell>
          <cell r="C4236" t="str">
            <v>TXKM</v>
          </cell>
          <cell r="D4236">
            <v>1.3</v>
          </cell>
        </row>
        <row r="4237">
          <cell r="A4237">
            <v>93178</v>
          </cell>
          <cell r="B4237" t="str">
            <v>TRANSPORTE DE MATERIAL ASFALTICO, COM CAMINHÃO COM CAPACIDADE DE 30000 L EM RODOVIA NÃO PAVIMENTADA PARA DISTÂNCIAS MÉDIAS DE TRANSPORTE SUP ERIORES A 100 KM. AF_02/2016</v>
          </cell>
          <cell r="C4237" t="str">
            <v>TXKM</v>
          </cell>
          <cell r="D4237">
            <v>0.43</v>
          </cell>
        </row>
        <row r="4238">
          <cell r="A4238">
            <v>93179</v>
          </cell>
          <cell r="B4238" t="str">
            <v>TRANSPORTE DE MATERIAL ASFALTICO, COM CAMINHÃO COM CAPACIDADE DE 20000 L EM RODOVIA NÃO PAVIMENTADA PARA DISTÂNCIAS MÉDIAS DE TRANSPORTE IGU AL OU INFERIOR A 100 KM. AF_02/2016</v>
          </cell>
          <cell r="C4238" t="str">
            <v>TXKM</v>
          </cell>
          <cell r="D4238">
            <v>1.44</v>
          </cell>
        </row>
        <row r="4239">
          <cell r="A4239">
            <v>93181</v>
          </cell>
          <cell r="B4239" t="str">
            <v>FECHAMENTO TEMPORÁRIO EM CHAPA DE MADEIRA COMPENSADA E=12MM, COM REAPR OVEITAMENTO 1,5X</v>
          </cell>
          <cell r="C4239" t="str">
            <v>M2</v>
          </cell>
          <cell r="D4239">
            <v>47.37</v>
          </cell>
        </row>
        <row r="4240">
          <cell r="A4240">
            <v>93182</v>
          </cell>
          <cell r="B4240" t="str">
            <v>VERGA PRÉ-MOLDADA PARA JANELAS COM ATÉ 1,5 M DE VÃO. AF_03/2016</v>
          </cell>
          <cell r="C4240" t="str">
            <v>M</v>
          </cell>
          <cell r="D4240">
            <v>19.010000000000002</v>
          </cell>
        </row>
        <row r="4241">
          <cell r="A4241">
            <v>93183</v>
          </cell>
          <cell r="B4241" t="str">
            <v>VERGA PRÉ-MOLDADA PARA JANELAS COM MAIS DE 1,5 M DE VÃO. AF_03/2016</v>
          </cell>
          <cell r="C4241" t="str">
            <v>M</v>
          </cell>
          <cell r="D4241">
            <v>24.32</v>
          </cell>
        </row>
        <row r="4242">
          <cell r="A4242">
            <v>93184</v>
          </cell>
          <cell r="B4242" t="str">
            <v>VERGA PRÉ-MOLDADA PARA PORTAS COM ATÉ 1,5 M DE VÃO. AF_03/2016</v>
          </cell>
          <cell r="C4242" t="str">
            <v>M</v>
          </cell>
          <cell r="D4242">
            <v>14.51</v>
          </cell>
        </row>
        <row r="4243">
          <cell r="A4243">
            <v>93185</v>
          </cell>
          <cell r="B4243" t="str">
            <v>VERGA PRÉ-MOLDADA PARA PORTAS COM MAIS DE 1,5 M DE VÃO. AF_03/2016</v>
          </cell>
          <cell r="C4243" t="str">
            <v>M</v>
          </cell>
          <cell r="D4243">
            <v>23.95</v>
          </cell>
        </row>
        <row r="4244">
          <cell r="A4244">
            <v>93186</v>
          </cell>
          <cell r="B4244" t="str">
            <v>VERGA MOLDADA IN LOCO EM CONCRETO PARA JANELAS COM ATÉ 1,5 M DE VÃO. A F_03/2016</v>
          </cell>
          <cell r="C4244" t="str">
            <v>M</v>
          </cell>
          <cell r="D4244">
            <v>32.380000000000003</v>
          </cell>
        </row>
        <row r="4245">
          <cell r="A4245">
            <v>93187</v>
          </cell>
          <cell r="B4245" t="str">
            <v>VERGA MOLDADA IN LOCO EM CONCRETO PARA JANELAS COM MAIS DE 1,5 M DE VÃ O. AF_03/2016</v>
          </cell>
          <cell r="C4245" t="str">
            <v>M</v>
          </cell>
          <cell r="D4245">
            <v>37.229999999999997</v>
          </cell>
        </row>
        <row r="4246">
          <cell r="A4246">
            <v>93188</v>
          </cell>
          <cell r="B4246" t="str">
            <v>VERGA MOLDADA IN LOCO EM CONCRETO PARA PORTAS COM ATÉ 1,5 M DE VÃO. AF _03/2016</v>
          </cell>
          <cell r="C4246" t="str">
            <v>M</v>
          </cell>
          <cell r="D4246">
            <v>31.56</v>
          </cell>
        </row>
        <row r="4247">
          <cell r="A4247">
            <v>93189</v>
          </cell>
          <cell r="B4247" t="str">
            <v>VERGA MOLDADA IN LOCO EM CONCRETO PARA PORTAS COM MAIS DE 1,5 M DE VÃO . AF_03/2016</v>
          </cell>
          <cell r="C4247" t="str">
            <v>M</v>
          </cell>
          <cell r="D4247">
            <v>37.700000000000003</v>
          </cell>
        </row>
        <row r="4248">
          <cell r="A4248">
            <v>93190</v>
          </cell>
          <cell r="B4248" t="str">
            <v>VERGA MOLDADA IN LOCO COM UTILIZAÇÃO DE BLOCOS CANALETA PARA JANELAS C OM ATÉ 1,5 M DE VÃO. AF_03/2016</v>
          </cell>
          <cell r="C4248" t="str">
            <v>M</v>
          </cell>
          <cell r="D4248">
            <v>25.66</v>
          </cell>
        </row>
        <row r="4249">
          <cell r="A4249">
            <v>93191</v>
          </cell>
          <cell r="B4249" t="str">
            <v>VERGA MOLDADA IN LOCO COM UTILIZAÇÃO DE BLOCOS CANALETA PARA JANELAS C OM MAIS DE 1,5 M DE VÃO. AF_03/2016</v>
          </cell>
          <cell r="C4249" t="str">
            <v>M</v>
          </cell>
          <cell r="D4249">
            <v>26.96</v>
          </cell>
        </row>
        <row r="4250">
          <cell r="A4250">
            <v>93192</v>
          </cell>
          <cell r="B4250" t="str">
            <v>VERGA MOLDADA IN LOCO COM UTILIZAÇÃO DE BLOCOS CANALETA PARA PORTAS CO M ATÉ 1,5 M DE VÃO. AF_03/2016</v>
          </cell>
          <cell r="C4250" t="str">
            <v>M</v>
          </cell>
          <cell r="D4250">
            <v>28.42</v>
          </cell>
        </row>
        <row r="4251">
          <cell r="A4251">
            <v>93193</v>
          </cell>
          <cell r="B4251" t="str">
            <v>VERGA MOLDADA IN LOCO COM UTILIZAÇÃO DE BLOCOS CANALETA PARA PORTAS CO M MAIS DE 1,5 M DE VÃO. AF_03/2016</v>
          </cell>
          <cell r="C4251" t="str">
            <v>M</v>
          </cell>
          <cell r="D4251">
            <v>27.45</v>
          </cell>
        </row>
        <row r="4252">
          <cell r="A4252">
            <v>93194</v>
          </cell>
          <cell r="B4252" t="str">
            <v>CONTRAVERGA PRÉ-MOLDADA PARA VÃOS DE ATÉ 1,5 M DE COMPRIMENTO. AF_03/2 016</v>
          </cell>
          <cell r="C4252" t="str">
            <v>M</v>
          </cell>
          <cell r="D4252">
            <v>18.78</v>
          </cell>
        </row>
        <row r="4253">
          <cell r="A4253">
            <v>93195</v>
          </cell>
          <cell r="B4253" t="str">
            <v>CONTRAVERGA PRÉ-MOLDADA PARA VÃOS DE MAIS DE 1,5 M DE COMPRIMENTO. AF_ 03/2016</v>
          </cell>
          <cell r="C4253" t="str">
            <v>M</v>
          </cell>
          <cell r="D4253">
            <v>21.99</v>
          </cell>
        </row>
        <row r="4254">
          <cell r="A4254">
            <v>93196</v>
          </cell>
          <cell r="B4254" t="str">
            <v>CONTRAVERGA MOLDADA IN LOCO EM CONCRETO PARA VÃOS DE ATÉ 1,5 M DE COMP RIMENTO. AF_03/2016</v>
          </cell>
          <cell r="C4254" t="str">
            <v>M</v>
          </cell>
          <cell r="D4254">
            <v>30.86</v>
          </cell>
        </row>
        <row r="4255">
          <cell r="A4255">
            <v>93197</v>
          </cell>
          <cell r="B4255" t="str">
            <v>CONTRAVERGA MOLDADA IN LOCO EM CONCRETO PARA VÃOS DE MAIS DE 1,5 M DE COMPRIMENTO. AF_03/2016</v>
          </cell>
          <cell r="C4255" t="str">
            <v>M</v>
          </cell>
          <cell r="D4255">
            <v>34.1</v>
          </cell>
        </row>
        <row r="4256">
          <cell r="A4256">
            <v>93198</v>
          </cell>
          <cell r="B4256" t="str">
            <v>CONTRAVERGA MOLDADA IN LOCO COM UTILIZAÇÃO DE BLOCOS CANALETA PARA VÃO S DE ATÉ 1,5 M DE COMPRIMENTO. AF_03/2016</v>
          </cell>
          <cell r="C4256" t="str">
            <v>M</v>
          </cell>
          <cell r="D4256">
            <v>23.41</v>
          </cell>
        </row>
        <row r="4257">
          <cell r="A4257">
            <v>93199</v>
          </cell>
          <cell r="B4257" t="str">
            <v>CONTRAVERGA MOLDADA IN LOCO COM UTILIZAÇÃO DE BLOCOS CANALETA PARA VÃO S DE MAIS DE 1,5 M DE COMPRIMENTO. AF_03/2016</v>
          </cell>
          <cell r="C4257" t="str">
            <v>M</v>
          </cell>
          <cell r="D4257">
            <v>23.06</v>
          </cell>
        </row>
        <row r="4258">
          <cell r="A4258">
            <v>93200</v>
          </cell>
          <cell r="B4258" t="str">
            <v>FIXAÇÃO (ENCUNHAMENTO) DE ALVENARIA DE VEDAÇÃO COM ARGAMASSA APLICADA COM BISNAGA. AF_03/2016</v>
          </cell>
          <cell r="C4258" t="str">
            <v>M</v>
          </cell>
          <cell r="D4258">
            <v>1.88</v>
          </cell>
        </row>
        <row r="4259">
          <cell r="A4259">
            <v>93201</v>
          </cell>
          <cell r="B4259" t="str">
            <v>FIXAÇÃO (ENCUNHAMENTO) DE ALVENARIA DE VEDAÇÃO COM ARGAMASSA APLICADA COM COLHER. AF_03/2016</v>
          </cell>
          <cell r="C4259" t="str">
            <v>M</v>
          </cell>
          <cell r="D4259">
            <v>3.82</v>
          </cell>
        </row>
        <row r="4260">
          <cell r="A4260">
            <v>93202</v>
          </cell>
          <cell r="B4260" t="str">
            <v>FIXAÇÃO (ENCUNHAMENTO) DE ALVENARIA DE VEDAÇÃO COM TIJOLO MACIÇO. AF_0 3/2016</v>
          </cell>
          <cell r="C4260" t="str">
            <v>M</v>
          </cell>
          <cell r="D4260">
            <v>14.57</v>
          </cell>
        </row>
        <row r="4261">
          <cell r="A4261">
            <v>93204</v>
          </cell>
          <cell r="B4261" t="str">
            <v>CINTA DE AMARRAÇÃO DE ALVENARIA MOLDADA IN LOCO EM CONCRETO. AF_03/201 6</v>
          </cell>
          <cell r="C4261" t="str">
            <v>M</v>
          </cell>
          <cell r="D4261">
            <v>26.26</v>
          </cell>
        </row>
        <row r="4262">
          <cell r="A4262">
            <v>93205</v>
          </cell>
          <cell r="B4262" t="str">
            <v>CINTA DE AMARRAÇÃO DE ALVENARIA MOLDADA IN LOCO COM UTILIZAÇÃO DE BLOC OS CANALETA. AF_03/2016</v>
          </cell>
          <cell r="C4262" t="str">
            <v>M</v>
          </cell>
          <cell r="D4262">
            <v>21.3</v>
          </cell>
        </row>
        <row r="4263">
          <cell r="A4263">
            <v>93206</v>
          </cell>
          <cell r="B4263" t="str">
            <v>EXECUÇÃO DE ESCRITÓRIO EM CANTEIRO DE OBRA EM ALVENARIA, NÃO INCLUSO M OBILIÁRIO E EQUIPAMENTOS. AF_02/2016</v>
          </cell>
          <cell r="C4263" t="str">
            <v>M2</v>
          </cell>
          <cell r="D4263">
            <v>665.45</v>
          </cell>
        </row>
        <row r="4264">
          <cell r="A4264">
            <v>93207</v>
          </cell>
          <cell r="B4264" t="str">
            <v>EXECUÇÃO DE ESCRITÓRIO EM CANTEIRO DE OBRA EM CHAPA DE MADEIRA COMPENS ADA, NÃO INCLUSO MOBILIÁRIO E EQUIPAMENTOS. AF_02/2016</v>
          </cell>
          <cell r="C4264" t="str">
            <v>M2</v>
          </cell>
          <cell r="D4264">
            <v>515.99</v>
          </cell>
        </row>
        <row r="4265">
          <cell r="A4265">
            <v>93208</v>
          </cell>
          <cell r="B4265" t="str">
            <v>EXECUÇÃO DE ALMOXARIFADO EM CANTEIRO DE OBRA EM CHAPA DE MADEIRA COMPE NSADA, INCLUSO PRATELEIRAS. AF_02/2016</v>
          </cell>
          <cell r="C4265" t="str">
            <v>M2</v>
          </cell>
          <cell r="D4265">
            <v>395.44</v>
          </cell>
        </row>
        <row r="4266">
          <cell r="A4266">
            <v>93209</v>
          </cell>
          <cell r="B4266" t="str">
            <v>EXECUÇÃO DE ALMOXARIFADO EM CANTEIRO DE OBRA EM ALVENARIA, INCLUSO PRA TELEIRAS. AF_02/2016</v>
          </cell>
          <cell r="C4266" t="str">
            <v>M2</v>
          </cell>
          <cell r="D4266">
            <v>528.71</v>
          </cell>
        </row>
        <row r="4267">
          <cell r="A4267">
            <v>93210</v>
          </cell>
          <cell r="B4267" t="str">
            <v>EXECUÇÃO DE REFEITÓRIO EM CANTEIRO DE OBRA EM CHAPA DE MADEIRA COMPENS ADA, NÃO INCLUSO MOBILIÁRIO E EQUIPAMENTOS. AF_02/2016</v>
          </cell>
          <cell r="C4267" t="str">
            <v>M2</v>
          </cell>
          <cell r="D4267">
            <v>297.77999999999997</v>
          </cell>
        </row>
        <row r="4268">
          <cell r="A4268">
            <v>93211</v>
          </cell>
          <cell r="B4268" t="str">
            <v>EXECUÇÃO DE REFEITÓRIO EM CANTEIRO DE OBRA EM ALVENARIA, NÃO INCLUSO M OBILIÁRIO E EQUIPAMENTOS. AF_02/2016</v>
          </cell>
          <cell r="C4268" t="str">
            <v>M2</v>
          </cell>
          <cell r="D4268">
            <v>324.60000000000002</v>
          </cell>
        </row>
        <row r="4269">
          <cell r="A4269">
            <v>93212</v>
          </cell>
          <cell r="B4269" t="str">
            <v>EXECUÇÃO DE SANITÁRIO E VESTIÁRIO EM CANTEIRO DE OBRA EM CHAPA DE MADE IRA COMPENSADA, NÃO INCLUSO MOBILIÁRIO. AF_02/2016</v>
          </cell>
          <cell r="C4269" t="str">
            <v>M2</v>
          </cell>
          <cell r="D4269">
            <v>497.74</v>
          </cell>
        </row>
        <row r="4270">
          <cell r="A4270">
            <v>93213</v>
          </cell>
          <cell r="B4270" t="str">
            <v>EXECUÇÃO DE SANITÁRIO E VESTIÁRIO EM CANTEIRO DE OBRA EM ALVENARIA, NÃ O INCLUSO MOBILIÁRIO. AF_02/2016</v>
          </cell>
          <cell r="C4270" t="str">
            <v>M2</v>
          </cell>
          <cell r="D4270">
            <v>597.16999999999996</v>
          </cell>
        </row>
        <row r="4271">
          <cell r="A4271">
            <v>93214</v>
          </cell>
          <cell r="B4271" t="str">
            <v>EXECUÇÃO DE RESERVATÓRIO ELEVADO DE ÁGUA (1000 LITROS) EM CANTEIRO DE OBRA, APOIADO EM ESTRUTURA DE MADEIRA. AF_02/2016</v>
          </cell>
          <cell r="C4271" t="str">
            <v>UN</v>
          </cell>
          <cell r="D4271">
            <v>960.81</v>
          </cell>
        </row>
        <row r="4272">
          <cell r="A4272">
            <v>93220</v>
          </cell>
          <cell r="B4272" t="str">
            <v>PERFURATRIZ COM TORRE METÁLICA PARA EXECUÇÃO DE ESTACA HÉLICE CONTÍNUA , PROFUNDIDADE MÁXIMA DE 32 M, DIÂMETRO MÁXIMO DE 1000 MM, POTÊNCIA IN STALADA DE 350 HP, MESA ROTATIVA COM TORQUE MÁXIMO DE 263 KNM - DEPREC IAÇÃO. AF_01/2016</v>
          </cell>
          <cell r="C4272" t="str">
            <v>H</v>
          </cell>
          <cell r="D4272">
            <v>222.94</v>
          </cell>
        </row>
        <row r="4273">
          <cell r="A4273">
            <v>93221</v>
          </cell>
          <cell r="B4273" t="str">
            <v>PERFURATRIZ COM TORRE METÁLICA PARA EXECUÇÃO DE ESTACA HÉLICE CONTÍNUA , PROFUNDIDADE MÁXIMA DE 32 M, DIÂMETRO MÁXIMO DE 1000 MM, POTÊNCIA IN STALADA DE 350 HP, MESA ROTATIVA COM TORQUE MÁXIMO DE 263 KNM - JUROS. AF_01/2016</v>
          </cell>
          <cell r="C4273" t="str">
            <v>H</v>
          </cell>
          <cell r="D4273">
            <v>49.26</v>
          </cell>
        </row>
        <row r="4274">
          <cell r="A4274">
            <v>93222</v>
          </cell>
          <cell r="B4274" t="str">
            <v>PERFURATRIZ COM TORRE METÁLICA PARA EXECUÇÃO DE ESTACA HÉLICE CONTÍNUA , PROFUNDIDADE MÁXIMA DE 32 M, DIÂMETRO MÁXIMO DE 1000 MM, POTÊNCIA IN STALADA DE 350 HP, MESA ROTATIVA COM TORQUE MÁXIMO DE 263 KNM - MANUTE NÇÃO. AF_01/2016</v>
          </cell>
          <cell r="C4274" t="str">
            <v>H</v>
          </cell>
          <cell r="D4274">
            <v>234.64</v>
          </cell>
        </row>
        <row r="4275">
          <cell r="A4275">
            <v>93223</v>
          </cell>
          <cell r="B4275" t="str">
            <v>PERFURATRIZ COM TORRE METÁLICA PARA EXECUÇÃO DE ESTACA HÉLICE CONTÍNUA , PROFUNDIDADE MÁXIMA DE 32 M, DIÂMETRO MÁXIMO DE 1000 MM, POTÊNCIA IN STALADA DE 350 HP, MESA ROTATIVA COM TORQUE MÁXIMO DE 263 KNM  MATERI AIS NA OPERAÇÃO. AF_01/2016</v>
          </cell>
          <cell r="C4275" t="str">
            <v>H</v>
          </cell>
          <cell r="D4275">
            <v>173.37</v>
          </cell>
        </row>
        <row r="4276">
          <cell r="A4276">
            <v>93224</v>
          </cell>
          <cell r="B4276" t="str">
            <v>PERFURATRIZ COM TORRE METÁLICA PARA EXECUÇÃO DE ESTACA HÉLICE CONTÍNUA , PROFUNDIDADE MÁXIMA DE 32 M, DIÂMETRO MÁXIMO DE 1000 MM, POTÊNCIA IN STALADA DE 350 HP, MESA ROTATIVA COM TORQUE MÁXIMO DE 263 KNM - CHP DI URNO. AF_01/2016</v>
          </cell>
          <cell r="C4276" t="str">
            <v>CHP</v>
          </cell>
          <cell r="D4276">
            <v>693.53</v>
          </cell>
        </row>
        <row r="4277">
          <cell r="A4277">
            <v>93225</v>
          </cell>
          <cell r="B4277" t="str">
            <v>PERFURATRIZ COM TORRE METÁLICA PARA EXECUÇÃO DE ESTACA HÉLICE CONTÍNUA , PROFUNDIDADE MÁXIMA DE 32 M, DIÂMETRO MÁXIMO DE 1000 MM, POTÊNCIA IN STALADA DE 350 HP, MESA ROTATIVA COM TORQUE MÁXIMO DE 263 KNM - CHI DI URNO. AF_01/2016</v>
          </cell>
          <cell r="C4277" t="str">
            <v>CHI</v>
          </cell>
          <cell r="D4277">
            <v>285.51</v>
          </cell>
        </row>
        <row r="4278">
          <cell r="A4278">
            <v>93229</v>
          </cell>
          <cell r="B4278" t="str">
            <v>BETONEIRA CAPACIDADE NOMINAL 400 L, CAPACIDADE DE MISTURA 310 L, MOTOR A GASOLINA POTÊNCIA 5,5 HP, SEM CARREGADOR - DEPRECIAÇÃO. AF_02/2016</v>
          </cell>
          <cell r="C4278" t="str">
            <v>H</v>
          </cell>
          <cell r="D4278">
            <v>0.28000000000000003</v>
          </cell>
        </row>
        <row r="4279">
          <cell r="A4279">
            <v>93230</v>
          </cell>
          <cell r="B4279" t="str">
            <v>BETONEIRA CAPACIDADE NOMINAL 400 L, CAPACIDADE DE MISTURA 310 L, MOTOR A GASOLINA POTÊNCIA 5,5 HP, SEM CARREGADOR - JUROS. AF_02/2016</v>
          </cell>
          <cell r="C4279" t="str">
            <v>H</v>
          </cell>
          <cell r="D4279">
            <v>0.06</v>
          </cell>
        </row>
        <row r="4280">
          <cell r="A4280">
            <v>93231</v>
          </cell>
          <cell r="B4280" t="str">
            <v>BETONEIRA CAPACIDADE NOMINAL 400 L, CAPACIDADE DE MISTURA 310 L, MOTOR A GASOLINA POTÊNCIA 5,5 HP, SEM CARREGADOR - MANUTENÇÃO. AF_02/2016</v>
          </cell>
          <cell r="C4280" t="str">
            <v>H</v>
          </cell>
          <cell r="D4280">
            <v>0.23</v>
          </cell>
        </row>
        <row r="4281">
          <cell r="A4281">
            <v>93232</v>
          </cell>
          <cell r="B4281" t="str">
            <v>BETONEIRA CAPACIDADE NOMINAL 400 L, CAPACIDADE DE MISTURA 310 L, MOTOR A GASOLINA POTÊNCIA 5,5 HP, SEM CARREGADOR - MATERIAIS NA OPERAÇÃO. A F_02/2016</v>
          </cell>
          <cell r="C4281" t="str">
            <v>H</v>
          </cell>
          <cell r="D4281">
            <v>4.57</v>
          </cell>
        </row>
        <row r="4282">
          <cell r="A4282">
            <v>93233</v>
          </cell>
          <cell r="B4282" t="str">
            <v>BETONEIRA CAPACIDADE NOMINAL 400 L, CAPACIDADE DE MISTURA 310 L, MOTOR A GASOLINA POTÊNCIA 5,5 HP, SEM CARREGADOR - CHP DIURNO. AF_02/2016</v>
          </cell>
          <cell r="C4282" t="str">
            <v>CHP</v>
          </cell>
          <cell r="D4282">
            <v>5.16</v>
          </cell>
        </row>
        <row r="4283">
          <cell r="A4283">
            <v>93234</v>
          </cell>
          <cell r="B4283" t="str">
            <v>BETONEIRA CAPACIDADE NOMINAL 400 L, CAPACIDADE DE MISTURA 310 L, MOTOR A GASOLINA POTÊNCIA 5,5 HP, SEM CARREGADOR - CHI DIURNO. AF_02/2016</v>
          </cell>
          <cell r="C4283" t="str">
            <v>CHI</v>
          </cell>
          <cell r="D4283">
            <v>0.34</v>
          </cell>
        </row>
        <row r="4284">
          <cell r="A4284">
            <v>93235</v>
          </cell>
          <cell r="B4284" t="str">
            <v>GRUPO GERADOR ESTACIONÁRIO, MOTOR DIESEL POTÊNCIA 170 KVA - JUROS. AF_ 02/2016</v>
          </cell>
          <cell r="C4284" t="str">
            <v>H</v>
          </cell>
          <cell r="D4284">
            <v>1.08</v>
          </cell>
        </row>
        <row r="4285">
          <cell r="A4285">
            <v>93236</v>
          </cell>
          <cell r="B4285" t="str">
            <v>ROLO COMPACTADOR DE PNEUS ESTÁTICO, PRESSÃO VARIÁVEL, POTÊNCIA 99 HP, PESO SEM/COM LASTRO 9,45 / 21,0 T, LARGURA DE ROLAGEM 2,265 M - JUROS. AF_02/2016</v>
          </cell>
          <cell r="C4285" t="str">
            <v>H</v>
          </cell>
          <cell r="D4285">
            <v>4.87</v>
          </cell>
        </row>
        <row r="4286">
          <cell r="A4286">
            <v>93238</v>
          </cell>
          <cell r="B4286" t="str">
            <v>ROLO COMPACTADOR VIBRATÓRIO REBOCÁVEL, CILINDRO DE AÇO LISO, POTÊNCIA DE TRAÇÃO DE 65 CV, PESO 4,7 T, IMPACTO DINÂMICO 18,3 T, LARGURA DE TR ABALHO 1,67 M - JUROS. AF_02/2016</v>
          </cell>
          <cell r="C4286" t="str">
            <v>H</v>
          </cell>
          <cell r="D4286">
            <v>0.99</v>
          </cell>
        </row>
        <row r="4287">
          <cell r="A4287">
            <v>93239</v>
          </cell>
          <cell r="B4287" t="str">
            <v>ROLO COMPACTADOR VIBRATÓRIO PÉ DE CARNEIRO, OPERADO POR CONTROLE REMOT O, POTÊNCIA 12,5 KW, PESO OPERACIONAL 1,675 T, LARGURA DE TRABALHO 0,8 5 M - JUROS. AF_02/2016</v>
          </cell>
          <cell r="C4287" t="str">
            <v>H</v>
          </cell>
          <cell r="D4287">
            <v>4.4800000000000004</v>
          </cell>
        </row>
        <row r="4288">
          <cell r="A4288">
            <v>93240</v>
          </cell>
          <cell r="B4288" t="str">
            <v>ROLO COMPACTADOR VIBRATÓRIO PÉ DE CARNEIRO, OPERADO POR CONTROLE REMOT O, POTÊNCIA 12,5 KW, PESO OPERACIONAL 1,675 T, LARGURA DE TRABALHO 0,8 5 M - MATERIAIS NA OPERAÇÃO. AF_02/2016</v>
          </cell>
          <cell r="C4288" t="str">
            <v>H</v>
          </cell>
          <cell r="D4288">
            <v>8.3000000000000007</v>
          </cell>
        </row>
        <row r="4289">
          <cell r="A4289">
            <v>93241</v>
          </cell>
          <cell r="B4289" t="str">
            <v>ROLO COMPACTADOR VIBRATÓRIO TANDEM, CILINDROS LISOS DE AÇO PARA SOLO/A SFALTO, POTÊNCIA 45 HP, PESO MÁXIMO OPERACIONAL 4 T - JUROS. AF_02/201 6</v>
          </cell>
          <cell r="C4289" t="str">
            <v>H</v>
          </cell>
          <cell r="D4289">
            <v>2.72</v>
          </cell>
        </row>
        <row r="4290">
          <cell r="A4290">
            <v>93242</v>
          </cell>
          <cell r="B4290" t="str">
            <v>ROLO COMPACTADOR VIBRATÓRIO TANDEM, CILINDROS LISOS DE AÇO PARA SOLO/A SFALTO, POTÊNCIA 45 HP, PESO MÁXIMO OPERACIONAL 4 T - CHI DIURNO. AF_0 2/2016</v>
          </cell>
          <cell r="C4290" t="str">
            <v>CHI</v>
          </cell>
          <cell r="D4290">
            <v>26.2</v>
          </cell>
        </row>
        <row r="4291">
          <cell r="A4291">
            <v>93243</v>
          </cell>
          <cell r="B4291" t="str">
            <v>EXECUÇÃO DE RESERVATÓRIO ELEVADO DE ÁGUA (3000 LITROS) EM CANTEIRO DE OBRA, APOIADO EM ESTRUTURA DE MADEIRA. AF_02/2016</v>
          </cell>
          <cell r="C4291" t="str">
            <v>UN</v>
          </cell>
          <cell r="D4291">
            <v>1862.9</v>
          </cell>
        </row>
        <row r="4292">
          <cell r="A4292">
            <v>93244</v>
          </cell>
          <cell r="B4292" t="str">
            <v>ROLO COMPACTADOR VIBRATÓRIO PÉ DE CARNEIRO PARA SOLOS, POTÊNCIA 80 HP, PESO OPERACIONAL SEM/COM LASTRO 7,4 / 8,8 T, LARGURA DE TRABALHO 1,68 M - CHI DIURNO. AF_02/2016</v>
          </cell>
          <cell r="C4292" t="str">
            <v>CHI</v>
          </cell>
          <cell r="D4292">
            <v>31.03</v>
          </cell>
        </row>
        <row r="4293">
          <cell r="A4293">
            <v>93267</v>
          </cell>
          <cell r="B4293" t="str">
            <v>GRUA ASCENCIONAL, LANÇA DE 30 M, CAPACIDADE DE 1,0 T A 30 M, ALTURA AT É 39 M  DEPRECIAÇÃO. AF_03/2016</v>
          </cell>
          <cell r="C4293" t="str">
            <v>H</v>
          </cell>
          <cell r="D4293">
            <v>14.79</v>
          </cell>
        </row>
        <row r="4294">
          <cell r="A4294">
            <v>93269</v>
          </cell>
          <cell r="B4294" t="str">
            <v>GRUA ASCENCIONAL, LANÇA DE 30 M, CAPACIDADE DE 1,0 T A 30 M, ALTURA AT É 39 M   JUROS. AF_03/2016</v>
          </cell>
          <cell r="C4294" t="str">
            <v>H</v>
          </cell>
          <cell r="D4294">
            <v>3.77</v>
          </cell>
        </row>
        <row r="4295">
          <cell r="A4295">
            <v>93270</v>
          </cell>
          <cell r="B4295" t="str">
            <v>GRUA ASCENCIONAL, LANÇA DE 30 M, CAPACIDADE DE 1,0 T A 30 M, ALTURA AT É 39 M   MANUTENÇÃO. AF_03/2016</v>
          </cell>
          <cell r="C4295" t="str">
            <v>H</v>
          </cell>
          <cell r="D4295">
            <v>18.48</v>
          </cell>
        </row>
        <row r="4296">
          <cell r="A4296">
            <v>93271</v>
          </cell>
          <cell r="B4296" t="str">
            <v>GRUA ASCENCIONAL, LANÇA DE 30 M, CAPACIDADE DE 1,0 T A 30 M, ALTURA AT É 39 M   MATERIAIS NA OPERAÇÃO. AF_03/2016</v>
          </cell>
          <cell r="C4296" t="str">
            <v>H</v>
          </cell>
          <cell r="D4296">
            <v>3.49</v>
          </cell>
        </row>
        <row r="4297">
          <cell r="A4297">
            <v>93272</v>
          </cell>
          <cell r="B4297" t="str">
            <v>GRUA ASCENSIONAL, LANCA DE 30 M, CAPACIDADE DE 1,0 T A 30 M, ALTURA AT E 39 M - CHP DIURNO. AF_03/2016</v>
          </cell>
          <cell r="C4297" t="str">
            <v>CHP</v>
          </cell>
          <cell r="D4297">
            <v>57.43</v>
          </cell>
        </row>
        <row r="4298">
          <cell r="A4298">
            <v>93274</v>
          </cell>
          <cell r="B4298" t="str">
            <v>GRUA ASCENSIONAL, LANÇA DE 30 M, CAPACIDADE DE 1,0 T A 30 M, ALTURA AT É 39 M - CHI DIURNO. AF_03/2016</v>
          </cell>
          <cell r="C4298" t="str">
            <v>CHI</v>
          </cell>
          <cell r="D4298">
            <v>35.450000000000003</v>
          </cell>
        </row>
        <row r="4299">
          <cell r="A4299">
            <v>93277</v>
          </cell>
          <cell r="B4299" t="str">
            <v>GUINCHO ELÉTRICO DE COLUNA, CAPACIDADE 400 KG, COM MOTO FREIO, MOTOR T RIFÁSICO DE 1,25 CV - DEPRECIAÇÃO. AF_03/2016</v>
          </cell>
          <cell r="C4299" t="str">
            <v>H</v>
          </cell>
          <cell r="D4299">
            <v>0.22</v>
          </cell>
        </row>
        <row r="4300">
          <cell r="A4300">
            <v>93278</v>
          </cell>
          <cell r="B4300" t="str">
            <v>GUINCHO ELÉTRICO DE COLUNA, CAPACIDADE 400 KG, COM MOTO FREIO, MOTOR T RIFÁSICO DE 1,25 CV - JUROS. AF_03/2016</v>
          </cell>
          <cell r="C4300" t="str">
            <v>H</v>
          </cell>
          <cell r="D4300">
            <v>0.08</v>
          </cell>
        </row>
        <row r="4301">
          <cell r="A4301">
            <v>93279</v>
          </cell>
          <cell r="B4301" t="str">
            <v>GUINCHO ELÉTRICO DE COLUNA, CAPACIDADE 400 KG, COM MOTO FREIO, MOTOR T RIFÁSICO DE 1,25 CV - MANUTENÇÃO. AF_03/2016</v>
          </cell>
          <cell r="C4301" t="str">
            <v>H</v>
          </cell>
          <cell r="D4301">
            <v>0.14000000000000001</v>
          </cell>
        </row>
        <row r="4302">
          <cell r="A4302">
            <v>93280</v>
          </cell>
          <cell r="B4302" t="str">
            <v>GUINCHO ELÉTRICO DE COLUNA, CAPACIDADE 400 KG, COM MOTO FREIO, MOTOR T RIFÁSICO DE 1,25 CV - MATERIAIS NA OPERAÇÃO. AF_03/2016</v>
          </cell>
          <cell r="C4302" t="str">
            <v>H</v>
          </cell>
          <cell r="D4302">
            <v>0.28999999999999998</v>
          </cell>
        </row>
        <row r="4303">
          <cell r="A4303">
            <v>93281</v>
          </cell>
          <cell r="B4303" t="str">
            <v>GUINCHO ELÉTRICO DE COLUNA, CAPACIDADE 400 KG, COM MOTO FREIO, MOTOR T RIFÁSICO DE 1,25 CV - CHP DIURNO. AF_03/2016</v>
          </cell>
          <cell r="C4303" t="str">
            <v>CHP</v>
          </cell>
          <cell r="D4303">
            <v>10.3</v>
          </cell>
        </row>
        <row r="4304">
          <cell r="A4304">
            <v>93282</v>
          </cell>
          <cell r="B4304" t="str">
            <v>GUINCHO ELÉTRICO DE COLUNA, CAPACIDADE 400 KG, COM MOTO FREIO, MOTOR T RIFÁSICO DE 1,25 CV - CHI DIURNO. AF_03/2016</v>
          </cell>
          <cell r="C4304" t="str">
            <v>CHI</v>
          </cell>
          <cell r="D4304">
            <v>9.86</v>
          </cell>
        </row>
        <row r="4305">
          <cell r="A4305">
            <v>93283</v>
          </cell>
          <cell r="B4305" t="str">
            <v>GUINDASTE HIDRÁULICO AUTOPROPELIDO, COM LANÇA TELESCÓPICA 40 M, CAPACI DADE MÁXIMA 60 T, POTÊNCIA 260 KW - DEPRECIAÇÃO. AF_03/2016</v>
          </cell>
          <cell r="C4305" t="str">
            <v>H</v>
          </cell>
          <cell r="D4305">
            <v>49.74</v>
          </cell>
        </row>
        <row r="4306">
          <cell r="A4306">
            <v>93284</v>
          </cell>
          <cell r="B4306" t="str">
            <v>GUINDASTE HIDRÁULICO AUTOPROPELIDO, COM LANÇA TELESCÓPICA 40 M, CAPACI DADE MÁXIMA 60 T, POTÊNCIA 260 KW - JUROS. AF_03/2016</v>
          </cell>
          <cell r="C4306" t="str">
            <v>H</v>
          </cell>
          <cell r="D4306">
            <v>12.7</v>
          </cell>
        </row>
        <row r="4307">
          <cell r="A4307">
            <v>93285</v>
          </cell>
          <cell r="B4307" t="str">
            <v>GUINDASTE HIDRÁULICO AUTOPROPELIDO, COM LANÇA TELESCÓPICA 40 M, CAPACI DADE MÁXIMA 60 T, POTÊNCIA 260 KW - MANUTENÇÃO. AF_03/2016</v>
          </cell>
          <cell r="C4307" t="str">
            <v>H</v>
          </cell>
          <cell r="D4307">
            <v>62.17</v>
          </cell>
        </row>
        <row r="4308">
          <cell r="A4308">
            <v>93286</v>
          </cell>
          <cell r="B4308" t="str">
            <v>GUINDASTE HIDRÁULICO AUTOPROPELIDO, COM LANÇA TELESCÓPICA 40 M, CAPACI DADE MÁXIMA 60 T, POTÊNCIA 260 KW - MATERIAIS NA OPERAÇÃO. AF_03/2016</v>
          </cell>
          <cell r="C4308" t="str">
            <v>H</v>
          </cell>
          <cell r="D4308">
            <v>82.59</v>
          </cell>
        </row>
        <row r="4309">
          <cell r="A4309">
            <v>93287</v>
          </cell>
          <cell r="B4309" t="str">
            <v>GUINDASTE HIDRÁULICO AUTOPROPELIDO, COM LANÇA TELESCÓPICA 40 M, CAPACI DADE MÁXIMA 60 T, POTÊNCIA 260 KW - CHP DIURNO. AF_03/2016</v>
          </cell>
          <cell r="C4309" t="str">
            <v>CHP</v>
          </cell>
          <cell r="D4309">
            <v>226.71</v>
          </cell>
        </row>
        <row r="4310">
          <cell r="A4310">
            <v>93288</v>
          </cell>
          <cell r="B4310" t="str">
            <v>GUINDASTE HIDRÁULICO AUTOPROPELIDO, COM LANÇA TELESCÓPICA 40 M, CAPACI DADE MÁXIMA 60 T, POTÊNCIA 260 KW - CHI DIURNO. AF_03/2016</v>
          </cell>
          <cell r="C4310" t="str">
            <v>CHI</v>
          </cell>
          <cell r="D4310">
            <v>81.94</v>
          </cell>
        </row>
        <row r="4311">
          <cell r="A4311">
            <v>93296</v>
          </cell>
          <cell r="B4311" t="str">
            <v>GUINDASTE HIDRÁULICO AUTOPROPELIDO, COM LANÇA TELESCÓPICA 40 M, CAPACI DADE MÁXIMA 60 T, POTÊNCIA 260 KW - IMPOSTOS E SEGUROS. AF_03/2016</v>
          </cell>
          <cell r="C4311" t="str">
            <v>H</v>
          </cell>
          <cell r="D4311">
            <v>2.61</v>
          </cell>
        </row>
        <row r="4312">
          <cell r="A4312">
            <v>93350</v>
          </cell>
          <cell r="B4312" t="str">
            <v>COLETOR PREDIAL DE ESGOTO, DA CAIXA ATÉ A REDE (DISTÂNCIA = 10 M, LARG URA DA VALA = 0,65 M), INCLUINDO ESCAVAÇÃO MANUAL, PREPARO DE FUNDO DE VALA E REATERRO MANUAL COM COMPACTAÇÃO MECANIZADA, TUBO PVC EB-644 P/ REDE COLET ESG JE DN 100 MM E CONEXÕES - FORNECIMENTO E INSTALAÇÃO. A F_03/2016</v>
          </cell>
          <cell r="C4312" t="str">
            <v>UN</v>
          </cell>
          <cell r="D4312">
            <v>630.41999999999996</v>
          </cell>
        </row>
        <row r="4313">
          <cell r="A4313">
            <v>93351</v>
          </cell>
          <cell r="B4313" t="str">
            <v>COLETOR PREDIAL DE ESGOTO, DA CAIXA ATÉ A REDE (DISTÂNCIA = 8 M, LARGU RA DA VALA = 0,65 M), INCLUINDO ESCAVAÇÃO MANUAL, PREPARO DE FUNDO DE VALA E REATERRO MANUAL COM COMPACTAÇÃO MECANIZADA, TUBO PVC EB-644 P/ REDE COLET ESG JE DN 100 MM E CONEXÕES - FORNECIMENTO E INSTALAÇÃO. AF _03/2016</v>
          </cell>
          <cell r="C4313" t="str">
            <v>UN</v>
          </cell>
          <cell r="D4313">
            <v>517.85</v>
          </cell>
        </row>
        <row r="4314">
          <cell r="A4314">
            <v>93352</v>
          </cell>
          <cell r="B4314" t="str">
            <v>COLETOR PREDIAL DE ESGOTO, DA CAIXA ATÉ A REDE (DISTÂNCIA = 6 M, LARGU RA DA VALA = 0,65 M), INCLUINDO ESCAVAÇÃO MANUAL, PREPARO DE FUNDO DE VALA E REATERRO MANUAL COM COMPACTAÇÃO MECANIZADA, TUBO PVC EB-644 P/ REDE COLET ESG JE DN 100 MM E CONEXÕES - FORNECIMENTO E INSTALAÇÃO. AF _03/2016</v>
          </cell>
          <cell r="C4314" t="str">
            <v>UN</v>
          </cell>
          <cell r="D4314">
            <v>403.36</v>
          </cell>
        </row>
        <row r="4315">
          <cell r="A4315">
            <v>93353</v>
          </cell>
          <cell r="B4315" t="str">
            <v>COLETOR PREDIAL DE ESGOTO, DA CAIXA ATÉ A REDE (DISTÂNCIA = 4 M, LARGU RA DA VALA = 0,65 M), INCLUINDO ESCAVAÇÃO MANUAL, PREPARO DE FUNDO DE VALA E REATERRO MANUAL COM COMPACTAÇÃO MECANIZADA, TUBO  PVC EB-644 P/ REDE COLET ESG JE DN 100 MM E CONEXÕES - FORNECIMENTO E INSTALAÇÃO. A F_03/2016</v>
          </cell>
          <cell r="C4315" t="str">
            <v>UN</v>
          </cell>
          <cell r="D4315">
            <v>294.36</v>
          </cell>
        </row>
        <row r="4316">
          <cell r="A4316">
            <v>93354</v>
          </cell>
          <cell r="B4316" t="str">
            <v>COLETOR PREDIAL DE ESGOTO, DA CAIXA ATÉ A REDE (DISTÂNCIA = 10 M, LARG URA DA VALA = 0,65 M), INCLUINDO ESCAVAÇÃO MECANIZADA, PREPARO DE FUND O DE VALA E REATERRO COM COMPACTAÇÃO MECANIZADA, TUBO PVC EB-644 P/ RE DE COLET ESG JE DN 100 MM E CONEXÕES - FORNECIMENTO E INSTALAÇÃO. AF_0 3/2016</v>
          </cell>
          <cell r="C4316" t="str">
            <v>UN</v>
          </cell>
          <cell r="D4316">
            <v>444.83</v>
          </cell>
        </row>
        <row r="4317">
          <cell r="A4317">
            <v>93355</v>
          </cell>
          <cell r="B4317" t="str">
            <v>COLETOR PREDIAL DE ESGOTO, DA CAIXA ATÉ A REDE (DISTÂNCIA = 8 M, LARGU RA DA VALA = 0,65 M), INCLUINDO ESCAVAÇÃO MECANIZADA, PREPARO DE FUNDO DE VALA E REATERRO COM COMPACTAÇÃO MECANIZADA, TUBO PVC EB-644 P/ RED E COLET ESG JE DN 100 MM E CONEXÕES - FORNECIMENTO E INSTALAÇÃO. AF_03 /2016</v>
          </cell>
          <cell r="C4317" t="str">
            <v>UN</v>
          </cell>
          <cell r="D4317">
            <v>371.54</v>
          </cell>
        </row>
        <row r="4318">
          <cell r="A4318">
            <v>93356</v>
          </cell>
          <cell r="B4318" t="str">
            <v>COLETOR PREDIAL DE ESGOTO, DA CAIXA ATÉ A REDE (DISTÂNCIA = 6 M, LARGU RA DA VALA = 0,65 M), INCLUINDO ESCAVAÇÃO MECANIZADA, PREPARO DE FUNDO DE VALA E REATERRO COM COMPACTAÇÃO MECANIZADA, TUBO PVC EB-644 P/ RED E COLET ESG JE DN 100 MM E CONEXÕES - FORNECIMENTO E INSTALAÇÃO. AF_03 /2016</v>
          </cell>
          <cell r="C4318" t="str">
            <v>UN</v>
          </cell>
          <cell r="D4318">
            <v>295.24</v>
          </cell>
        </row>
        <row r="4319">
          <cell r="A4319">
            <v>93357</v>
          </cell>
          <cell r="B4319" t="str">
            <v>COLETOR PREDIAL DE ESGOTO, DA CAIXA ATÉ A REDE (DISTÂNCIA = 4 M, LARGU RA DA VALA = 0,65 M), INCLUINDO ESCAVAÇÃO MECANIZADA, PREPARO DE FUNDO DE VALA E REATERRO COM COMPACTAÇÃO MECANIZADA, TUBO PVC EB-644 P/ RED E COLET ESG JE DN 100 MM E CONEXÕES - FORNECIMENTO E INSTALAÇÃO. AF_03 /2016</v>
          </cell>
          <cell r="C4319" t="str">
            <v>UN</v>
          </cell>
          <cell r="D4319">
            <v>223.36</v>
          </cell>
        </row>
        <row r="4320">
          <cell r="A4320">
            <v>93358</v>
          </cell>
          <cell r="B4320" t="str">
            <v>ESCAVAÇÃO MANUAL DE VALAS. AF_03/2016</v>
          </cell>
          <cell r="C4320" t="str">
            <v>M3</v>
          </cell>
          <cell r="D4320">
            <v>50.27</v>
          </cell>
        </row>
        <row r="4321">
          <cell r="A4321">
            <v>93360</v>
          </cell>
          <cell r="B4321" t="str">
            <v>REATERRO MECANIZADO DE VALA COM ESCAVADEIRA HIDRÁULICA (CAPACIDADE DA CAÇAMBA: 0,8 M³ / POTÊNCIA: 111 HP), LARGURA DE 1,5 A 2,5 M, PROFUNDID ADE ATÉ 1,5 M, COM SOLO (SEM SUBSTITUIÇÃO) DE 1ª CATEGORIA EM LOCAIS C OM ALTO NÍVEL DE INTERFERÊNCIA. AF_04/2016</v>
          </cell>
          <cell r="C4321" t="str">
            <v>M3</v>
          </cell>
          <cell r="D4321">
            <v>13.3</v>
          </cell>
        </row>
        <row r="4322">
          <cell r="A4322">
            <v>93361</v>
          </cell>
          <cell r="B4322" t="str">
            <v>REATERRO MECANIZADO DE VALA COM ESCAVADEIRA HIDRÁULICA (CAPACIDADE DA CAÇAMBA: 0,8 M³ / POTÊNCIA: 111 HP), LARGURA ATÉ 1,5 M, PROFUNDIDADE D E 1,5 A 3,0 M, COM SOLO (SEM SUBSTITUIÇÃO) DE 1ª CATEGORIA EM LOCAIS C OM ALTO NÍVEL DE INTERFERÊNCIA. AF_04/2016</v>
          </cell>
          <cell r="C4322" t="str">
            <v>M3</v>
          </cell>
          <cell r="D4322">
            <v>11.06</v>
          </cell>
        </row>
        <row r="4323">
          <cell r="A4323">
            <v>93362</v>
          </cell>
          <cell r="B4323" t="str">
            <v>REATERRO MECANIZADO DE VALA COM ESCAVADEIRA HIDRÁULICA (CAPACIDADE DA CAÇAMBA: 0,8 M³ / POTÊNCIA: 111 HP), LARGURA DE 1,5 A 2,5 M, PROFUNDID ADE DE 1,5 A 3,0 M, COM SOLO (SEM SUBSTITUIÇÃO) DE 1ª CATEGORIA EM LOC AIS COM ALTO NÍVEL DE INTERFERÊNCIA. AF_04/2016</v>
          </cell>
          <cell r="C4323" t="str">
            <v>M3</v>
          </cell>
          <cell r="D4323">
            <v>8.0399999999999991</v>
          </cell>
        </row>
        <row r="4324">
          <cell r="A4324">
            <v>93363</v>
          </cell>
          <cell r="B4324" t="str">
            <v>REATERRO MECANIZADO DE VALA COM ESCAVADEIRA HIDRÁULICA (CAPACIDADE DA CAÇAMBA: 0,8 M³ / POTÊNCIA: 111 HP), LARGURA ATÉ 1,5 M, PROFUNDIDADE D E 3,0 A 4,5 M COM SOLO (SEM SUBSTITUIÇÃO) DE 1ª CATEGORIA EM LOCAIS CO M ALTO NÍVEL DE INTERFERÊNCIA. AF_04/2016</v>
          </cell>
          <cell r="C4324" t="str">
            <v>M3</v>
          </cell>
          <cell r="D4324">
            <v>8.7100000000000009</v>
          </cell>
        </row>
        <row r="4325">
          <cell r="A4325">
            <v>93364</v>
          </cell>
          <cell r="B4325" t="str">
            <v>REATERRO MECANIZADO DE VALA COM ESCAVADEIRA HIDRÁULICA (CAPACIDADE DA CAÇAMBA: 0,8 M³ / POTÊNCIA: 111 HP), LARGURA DE 1,5 A 2,5 M, PROFUNDID ADE DE 3,0  A 4,5 M, COM SOLO (SEM SUBSTITUIÇÃO) DE 1ª CATEGORIA EM LO CAIS COM ALTO NÍVEL DE INTERFERÊNCIA. AF_04/2016</v>
          </cell>
          <cell r="C4325" t="str">
            <v>M3</v>
          </cell>
          <cell r="D4325">
            <v>6.86</v>
          </cell>
        </row>
        <row r="4326">
          <cell r="A4326">
            <v>93365</v>
          </cell>
          <cell r="B4326" t="str">
            <v>REATERRO MECANIZADO DE VALA COM ESCAVADEIRA HIDRÁULICA (CAPACIDADE DA CAÇAMBA: 0,8 M³ / POTÊNCIA: 111 HP), LARGURA ATÉ 1,5 M, PROFUNDIDADE D E 4,5 A 6,0 M, COM SOLO (SEM SUBSTITUIÇÃO) DE 1ª CATEGORIA EM LOCAIS C OM ALTO NÍVEL DE INTERFERÊNCIA. AF_04/2016</v>
          </cell>
          <cell r="C4326" t="str">
            <v>M3</v>
          </cell>
          <cell r="D4326">
            <v>7.66</v>
          </cell>
        </row>
        <row r="4327">
          <cell r="A4327">
            <v>93366</v>
          </cell>
          <cell r="B4327" t="str">
            <v>REATERRO MECANIZADO DE VALA COM ESCAVADEIRA HIDRÁULICA (CAPACIDADE DA CAÇAMBA: 0,8 M³ / POTÊNCIA: 111 HP), LARGURA DE 1,5 A 2,5 M, PROFUNDID ADE DE 4,5 A 6,0 M, COM SOLO (SEM SUBSTITUIÇÃO) DE 1ª CATEGORIA EM LOC AIS COM ALTO NÍVEL DE INTERFERÊNCIA. AF_04/2016</v>
          </cell>
          <cell r="C4327" t="str">
            <v>M3</v>
          </cell>
          <cell r="D4327">
            <v>6.28</v>
          </cell>
        </row>
        <row r="4328">
          <cell r="A4328">
            <v>93367</v>
          </cell>
          <cell r="B4328" t="str">
            <v>REATERRO MECANIZADO DE VALA COM ESCAVADEIRA HIDRÁULICA (CAPACIDADE DA CAÇAMBA: 0,8 M³ / POTÊNCIA: 111 HP), LARGURA DE 1,5 A 2,5 M, PROFUNDID ADE ATÉ 1,5 M, COM SOLO (SEM SUBSTITUIÇÃO) DE 1ª CATEGORIA EM LOCAIS C OM BAIXO NÍVEL DE INTERFERÊNCIA. AF_04/2016</v>
          </cell>
          <cell r="C4328" t="str">
            <v>M3</v>
          </cell>
          <cell r="D4328">
            <v>12.4</v>
          </cell>
        </row>
        <row r="4329">
          <cell r="A4329">
            <v>93368</v>
          </cell>
          <cell r="B4329" t="str">
            <v>REATERRO MECANIZADO DE VALA COM ESCAVADEIRA HIDRÁULICA (CAPACIDADE DA CAÇAMBA: 0,8 M³ / POTÊNCIA: 111 HP), LARGURA ATÉ 1,5 M, PROFUNDIDADE D E 1,5 A 3,0 M, COM SOLO (SEM SUBSTITUIÇÃO) DE 1ª CATEGORIA EM LOCAIS C OM BAIXO NÍVEL DE INTERFERÊNCIA. AF_04/2016</v>
          </cell>
          <cell r="C4329" t="str">
            <v>M3</v>
          </cell>
          <cell r="D4329">
            <v>10.07</v>
          </cell>
        </row>
        <row r="4330">
          <cell r="A4330">
            <v>93369</v>
          </cell>
          <cell r="B4330" t="str">
            <v>REATERRO MECANIZADO DE VALA COM ESCAVADEIRA HIDRÁULICA (CAPACIDADE DA CAÇAMBA: 0,8 M³ / POTÊNCIA: 111 HP), LARGURA DE 1,5 A 2,5 M, PROFUNDID ADE DE 1,5 A 3,0 M, COM SOLO (SEM SUBSTITUIÇÃO) DE 1ª CATEGORIA EM LOC AIS COM BAIXO NÍVEL DE INTERFERÊNCIA. AF_04/2016</v>
          </cell>
          <cell r="C4330" t="str">
            <v>M3</v>
          </cell>
          <cell r="D4330">
            <v>7.13</v>
          </cell>
        </row>
        <row r="4331">
          <cell r="A4331">
            <v>93370</v>
          </cell>
          <cell r="B4331" t="str">
            <v>REATERRO MECANIZADO DE VALA COM ESCAVADEIRA HIDRÁULICA (CAPACIDADE DA CAÇAMBA: 0,8 M³ / POTÊNCIA: 111 HP), LARGURA ATÉ 1,5 M, PROFUNDIDADE D E 3,0 A 4,5 M, COM SOLO (SEM SUBSTITUIÇÃO) DE 1ª CATEGORIA EM LOCAIS C OM BAIXO NÍVEL DE INTERFERÊNCIA. AF_04/2016</v>
          </cell>
          <cell r="C4331" t="str">
            <v>M3</v>
          </cell>
          <cell r="D4331">
            <v>7.81</v>
          </cell>
        </row>
        <row r="4332">
          <cell r="A4332">
            <v>93371</v>
          </cell>
          <cell r="B4332" t="str">
            <v>REATERRO MECANIZADO DE VALA COM ESCAVADEIRA HIDRÁULICA (CAPACIDADE DA CAÇAMBA: 0,8 M³ / POTÊNCIA: 111 HP), LARGURA DE 1,5 A 2,5 M, PROFUNDID ADE DE 3,0 A 4,5 M, COM SOLO (SEM SUBSTITUIÇÃO) DE 1ª CATEGORIA EM LOC AIS COM BAIXO NÍVEL DE INTERFERÊNCIA. AF_04/2016</v>
          </cell>
          <cell r="C4332" t="str">
            <v>M3</v>
          </cell>
          <cell r="D4332">
            <v>5.96</v>
          </cell>
        </row>
        <row r="4333">
          <cell r="A4333">
            <v>93372</v>
          </cell>
          <cell r="B4333" t="str">
            <v>REATERRO MECANIZADO DE VALA COM ESCAVADEIRA HIDRÁULICA (CAPACIDADE DA CAÇAMBA: 0,8 M³ / POTÊNCIA: 111 HP), LARGURA ATÉ 1,5 M, PROFUNDIDADE D E 4,5 A 6,0 M, COM SOLO (SEM SUBSTITUIÇÃO) DE 1ª CATEGORIA EM LOCAIS C OM BAIXO NÍVEL DE INTERFERÊNCIA. AF_04/2016</v>
          </cell>
          <cell r="C4333" t="str">
            <v>M3</v>
          </cell>
          <cell r="D4333">
            <v>6.81</v>
          </cell>
        </row>
        <row r="4334">
          <cell r="A4334">
            <v>93373</v>
          </cell>
          <cell r="B4334" t="str">
            <v>REATERRO MECANIZADO DE VALA COM ESCAVADEIRA HIDRÁULICA (CAPACIDADE DA CAÇAMBA: 0,8 M³ / POTÊNCIA: 111 HP), LARGURA DE 1,5 A 2,5 M, PROFUNDID ADE DE 4,5 A 6,0 M, COM SOLO (SEM SUBSTITUIÇÃO) DE 1ª CATEGORIA EM LOC AIS COM BAIXO NÍVEL DE INTERFERÊNCIA. AF_04/2016</v>
          </cell>
          <cell r="C4334" t="str">
            <v>M3</v>
          </cell>
          <cell r="D4334">
            <v>5.37</v>
          </cell>
        </row>
        <row r="4335">
          <cell r="A4335">
            <v>93374</v>
          </cell>
          <cell r="B4335" t="str">
            <v>REATERRO MECANIZADO DE VALA COM RETROESCAVADEIRA (CAPACIDADE DA CAÇAMB A DA RETRO: 0,26 M³ / POTÊNCIA: 88 HP), LARGURA ATÉ 0,8 M, PROFUNDIDAD E ATÉ 1,5 M, COM SOLO (SEM SUBSTITUIÇÃO) DE 1ª CATEGORIA EM LOCAIS COM ALTO NÍVEL DE INTERFERÊNCIA. AF_04/2016</v>
          </cell>
          <cell r="C4335" t="str">
            <v>M3</v>
          </cell>
          <cell r="D4335">
            <v>17.21</v>
          </cell>
        </row>
        <row r="4336">
          <cell r="A4336">
            <v>93375</v>
          </cell>
          <cell r="B4336" t="str">
            <v>REATERRO MECANIZADO DE VALA COM RETROESCAVADEIRA (CAPACIDADE DA CAÇAMB A DA RETRO: 0,26 M³ / POTÊNCIA: 88 HP), LARGURA DE 0,8 A 1,5 M, PROFUN DIDADE ATÉ 1,5 M, COM SOLO (SEM SUBSTITUIÇÃO) DE 1ª CATEGORIA EM LOCAI S COM ALTO NÍVEL DE INTERFERÊNCIA. AF_04/2016</v>
          </cell>
          <cell r="C4336" t="str">
            <v>M3</v>
          </cell>
          <cell r="D4336">
            <v>11.79</v>
          </cell>
        </row>
        <row r="4337">
          <cell r="A4337">
            <v>93376</v>
          </cell>
          <cell r="B4337" t="str">
            <v>REATERRO MECANIZADO DE VALA COM RETROESCAVADEIRA (CAPACIDADE DA CAÇAMB A DA RETRO: 0,26 M³ / POTÊNCIA: 88 HP), LARGURA ATÉ 0,8 M, PROFUNDIDAD E DE 1,5 A 3,0 M, COM SOLO (SEM SUBSTITUIÇÃO) DE 1ª CATEGORIA EM LOCAI S COM ALTO NÍVEL DE INTERFERÊNCIA. AF_04/2016</v>
          </cell>
          <cell r="C4337" t="str">
            <v>M3</v>
          </cell>
          <cell r="D4337">
            <v>9.33</v>
          </cell>
        </row>
        <row r="4338">
          <cell r="A4338">
            <v>93377</v>
          </cell>
          <cell r="B4338" t="str">
            <v>REATERRO MECANIZADO DE VALA COM RETROESCAVADEIRA (CAPACIDADE DA CAÇAMB A DA RETRO: 0,26 M³ / POTÊNCIA: 88 HP), LARGURA DE 0,8 A 1,5 M, PROFUN DIDADE DE 1,5 A 3,0 M, COM SOLO (SEM SUBSTITUIÇÃO) DE 1ª CATEGORIA EM LOCAIS COM ALTO NÍVEL DE INTERFERÊNCIA. AF_04/2016</v>
          </cell>
          <cell r="C4338" t="str">
            <v>M3</v>
          </cell>
          <cell r="D4338">
            <v>6.2</v>
          </cell>
        </row>
        <row r="4339">
          <cell r="A4339">
            <v>93378</v>
          </cell>
          <cell r="B4339" t="str">
            <v>REATERRO MECANIZADO DE VALA COM RETROESCAVADEIRA (CAPACIDADE DA CAÇAMB A DA RETRO: 0,26 M³ / POTÊNCIA: 88 HP), LARGURA ATÉ 0,8 M, PROFUNDIDAD E ATÉ 1,5 M, COM SOLO (SEM SUBSTITUIÇÃO) DE 1ª CATEGORIA EM LOCAIS COM BAIXO NÍVEL DE INTERFERÊNCIA. AF_04/2016</v>
          </cell>
          <cell r="C4339" t="str">
            <v>M3</v>
          </cell>
          <cell r="D4339">
            <v>16.21</v>
          </cell>
        </row>
        <row r="4340">
          <cell r="A4340">
            <v>93379</v>
          </cell>
          <cell r="B4340" t="str">
            <v>REATERRO MECANIZADO DE VALA COM RETROESCAVADEIRA (CAPACIDADE DA CAÇAMB A DA RETRO: 0,26 M³ / POTÊNCIA: 88 HP), LARGURA DE 0,8 A 1,5 M, PROFUN DIDADE ATÉ 1,5 M, COM SOLO (SEM SUBSTITUIÇÃO) DE 1ª CATEGORIA EM LOCAI S COM BAIXO NÍVEL DE INTERFERÊNCIA. AF_04/2016</v>
          </cell>
          <cell r="C4340" t="str">
            <v>M3</v>
          </cell>
          <cell r="D4340">
            <v>11.02</v>
          </cell>
        </row>
        <row r="4341">
          <cell r="A4341">
            <v>93380</v>
          </cell>
          <cell r="B4341" t="str">
            <v>REATERRO MECANIZADO DE VALA COM RETROESCAVADEIRA (CAPACIDADE DA CAÇAMB A DA RETRO: 0,26 M³ / POTÊNCIA: 88 HP), LARGURA ATÉ 0,8 M, PROFUNDIDAD E DE 1,5 A 3,0 M, COM SOLO (SEM SUBSTITUIÇÃO) DE 1ª CATEGORIA EM LOCAI S COM BAIXO NÍVEL DE INTERFERÊNCIA. AF_04/2016</v>
          </cell>
          <cell r="C4341" t="str">
            <v>M3</v>
          </cell>
          <cell r="D4341">
            <v>8.73</v>
          </cell>
        </row>
        <row r="4342">
          <cell r="A4342">
            <v>93381</v>
          </cell>
          <cell r="B4342" t="str">
            <v>REATERRO MECANIZADO DE VALA COM RETROESCAVADEIRA (CAPACIDADE DA CAÇAMB A DA RETRO: 0,26 M³ / POTÊNCIA: 88 HP), LARGURA DE 0,8 A 1,5 M, PROFUN DIDADE DE 1,5 A 3,0 M, COM SOLO (SEM SUBSTITUIÇÃO) DE 1ª CATEGORIA EM LOCAIS COM BAIXO NÍVEL DE INTERFERÊNCIA. AF_04/2016</v>
          </cell>
          <cell r="C4342" t="str">
            <v>M3</v>
          </cell>
          <cell r="D4342">
            <v>5.78</v>
          </cell>
        </row>
        <row r="4343">
          <cell r="A4343">
            <v>93382</v>
          </cell>
          <cell r="B4343" t="str">
            <v>REATERRO MANUAL DE VALAS COM COMPACTAÇÃO MECANIZADA. AF_04/2016</v>
          </cell>
          <cell r="C4343" t="str">
            <v>M3</v>
          </cell>
          <cell r="D4343">
            <v>18.38</v>
          </cell>
        </row>
        <row r="4344">
          <cell r="A4344">
            <v>93389</v>
          </cell>
          <cell r="B4344" t="str">
            <v>REVESTIMENTO CERÂMICO PARA PISO COM PLACAS TIPO GRÊS PADRÃO POPULAR DE DIMENSÕES 35X35 CM APLICADA EM AMBIENTES DE ÁREA MENOR QUE 5 M2. AF_0 6/2014</v>
          </cell>
          <cell r="C4344" t="str">
            <v>M2</v>
          </cell>
          <cell r="D4344">
            <v>32.96</v>
          </cell>
        </row>
        <row r="4345">
          <cell r="A4345">
            <v>93390</v>
          </cell>
          <cell r="B4345" t="str">
            <v>REVESTIMENTO CERÂMICO PARA PISO COM PLACAS TIPO GRÊS PADRÃO POPULAR DE DIMENSÕES 35X35 CM APLICADA EM AMBIENTES DE ÁREA ENTRE 5 M2 E 10 M2. AF_06/2014</v>
          </cell>
          <cell r="C4345" t="str">
            <v>M2</v>
          </cell>
          <cell r="D4345">
            <v>28.82</v>
          </cell>
        </row>
        <row r="4346">
          <cell r="A4346">
            <v>93391</v>
          </cell>
          <cell r="B4346" t="str">
            <v>REVESTIMENTO CERÂMICO PARA PISO COM PLACAS TIPO GRÊS PADRÃO POPULAR DE DIMENSÕES 35X35 CM APLICADA EM AMBIENTES DE ÁREA MAIOR QUE 10 M2. AF_ 06/2014</v>
          </cell>
          <cell r="C4346" t="str">
            <v>M2</v>
          </cell>
          <cell r="D4346">
            <v>25.42</v>
          </cell>
        </row>
        <row r="4347">
          <cell r="A4347">
            <v>93392</v>
          </cell>
          <cell r="B4347" t="str">
            <v>REVESTIMENTO CERÂMICO PARA PAREDES INTERNAS COM PLACAS TIPO GRÊS OU SE MI-GRÊS PADRÃO POPULAR DE DIMENSÕES 20X20 CM APLICADAS EM AMBIENTES DE ÁREA MENOR QUE 5 M2 NA ALTURA INTEIRA DAS PAREDES. AF_06/2014</v>
          </cell>
          <cell r="C4347" t="str">
            <v>M2</v>
          </cell>
          <cell r="D4347">
            <v>35.909999999999997</v>
          </cell>
        </row>
        <row r="4348">
          <cell r="A4348">
            <v>93393</v>
          </cell>
          <cell r="B4348" t="str">
            <v>REVESTIMENTO CERÂMICO PARA PAREDES INTERNAS COM PLACAS TIPO GRÊS OU SE MI-GRÊS PADRÃO POPULAR DE DIMENSÕES 20X20 CM APLICADAS EM AMBIENTES DE ÁREA MAIOR QUE 5 M2 NA ALTURA INTEIRA DAS PAREDES. AF_06/2014</v>
          </cell>
          <cell r="C4348" t="str">
            <v>M2</v>
          </cell>
          <cell r="D4348">
            <v>31.26</v>
          </cell>
        </row>
        <row r="4349">
          <cell r="A4349">
            <v>93394</v>
          </cell>
          <cell r="B4349" t="str">
            <v>REVESTIMENTO CERÂMICO PARA PAREDES INTERNAS COM PLACAS TIPO GRÊS OU SE MI-GRÊS PADRÃO POPULAR DE DIMENSÕES 20X20 CM APLICADAS EM AMBIENTES DE ÁREA MENOR QUE 5 M2 A MEIA ALTURA DAS PAREDES. AF_06/2014</v>
          </cell>
          <cell r="C4349" t="str">
            <v>M2</v>
          </cell>
          <cell r="D4349">
            <v>37.58</v>
          </cell>
        </row>
        <row r="4350">
          <cell r="A4350">
            <v>93395</v>
          </cell>
          <cell r="B4350" t="str">
            <v>REVESTIMENTO CERÂMICO PARA PAREDES INTERNAS COM PLACAS TIPO GRÊS OU SE MI-GRÊS PADRÃO POPULAR DE DIMENSÕES 20X20 CM APLICADAS EM AMBIENTES DE ÁREA MAIOR QUE 5 M2 A MEIA ALTURA DAS PAREDES. AF_06/2014</v>
          </cell>
          <cell r="C4350" t="str">
            <v>M2</v>
          </cell>
          <cell r="D4350">
            <v>35.49</v>
          </cell>
        </row>
        <row r="4351">
          <cell r="A4351">
            <v>93396</v>
          </cell>
          <cell r="B4351" t="str">
            <v>BANCADA GRANITO CINZA POLIDO 0,50 X 0,60M, INCL. CUBA DE EMBUTIR OVAL LOUÇA BRANCA 35 X 50CM, VÁLVULA METAL CROMADO, SIFÃO FLEXÍVEL PVC, ENG ATE 30CM FLEXÍVEL PLÁSTICO E TORNEIRA CROMADA DE MESA, PADRÃO POPULAR - FORNEC. E INSTALAÇÃO. AF_12/2013</v>
          </cell>
          <cell r="C4351" t="str">
            <v>UN</v>
          </cell>
          <cell r="D4351">
            <v>333.98</v>
          </cell>
        </row>
        <row r="4352">
          <cell r="A4352">
            <v>93397</v>
          </cell>
          <cell r="B4352" t="str">
            <v>GUINDAUTO HIDRÁULICO, CAPACIDADE MÁXIMA DE CARGA 3300 KG, MOMENTO MÁXI MO DE CARGA 5,8 TM, ALCANCE MÁXIMO HORIZONTAL 7,60 M, INCLUSIVE CAMINH ÃO TOCO PBT 16.000 KG, POTÊNCIA DE 189 CV - DEPRECIAÇÃO. AF_03/2016</v>
          </cell>
          <cell r="C4352" t="str">
            <v>H</v>
          </cell>
          <cell r="D4352">
            <v>10.29</v>
          </cell>
        </row>
        <row r="4353">
          <cell r="A4353">
            <v>93398</v>
          </cell>
          <cell r="B4353" t="str">
            <v>GUINDAUTO HIDRÁULICO, CAPACIDADE MÁXIMA DE CARGA 3300 KG, MOMENTO MÁXI MO DE CARGA 5,8 TM, ALCANCE MÁXIMO HORIZONTAL 7,60 M, INCLUSIVE CAMINH ÃO TOCO PBT 16.000 KG, POTÊNCIA DE 189 CV - JUROS. AF_03/2016</v>
          </cell>
          <cell r="C4353" t="str">
            <v>H</v>
          </cell>
          <cell r="D4353">
            <v>2.63</v>
          </cell>
        </row>
        <row r="4354">
          <cell r="A4354">
            <v>93399</v>
          </cell>
          <cell r="B4354" t="str">
            <v>GUINDAUTO HIDRÁULICO, CAPACIDADE MÁXIMA DE CARGA 3300 KG, MOMENTO MÁXI MO DE CARGA 5,8 TM, ALCANCE MÁXIMO HORIZONTAL 7,60 M, INCLUSIVE CAMINH ÃO TOCO PBT 16.000 KG, POTÊNCIA DE 189 CV  IMPOSTOS E SEGUROS. AF_03/ 2016</v>
          </cell>
          <cell r="C4354" t="str">
            <v>H</v>
          </cell>
          <cell r="D4354">
            <v>0.54</v>
          </cell>
        </row>
        <row r="4355">
          <cell r="A4355">
            <v>93400</v>
          </cell>
          <cell r="B4355" t="str">
            <v>GUINDAUTO HIDRÁULICO, CAPACIDADE MÁXIMA DE CARGA 3300 KG, MOMENTO MÁXI MO DE CARGA 5,8 TM, ALCANCE MÁXIMO HORIZONTAL 7,60 M, INCLUSIVE CAMINH ÃO TOCO PBT 16.000 KG, POTÊNCIA DE 189 CV - MANUTENÇÃO. AF_03/2016</v>
          </cell>
          <cell r="C4355" t="str">
            <v>H</v>
          </cell>
          <cell r="D4355">
            <v>12.87</v>
          </cell>
        </row>
        <row r="4356">
          <cell r="A4356">
            <v>93401</v>
          </cell>
          <cell r="B4356" t="str">
            <v>GUINDAUTO HIDRÁULICO, CAPACIDADE MÁXIMA DE CARGA 3300 KG, MOMENTO MÁXI MO DE CARGA 5,8 TM, ALCANCE MÁXIMO HORIZONTAL 7,60 M, INCLUSIVE CAMINH ÃO TOCO PBT 16.000 KG, POTÊNCIA DE 189 CV - MATERIAIS NA OPERAÇÃO. AF_ 03/2016</v>
          </cell>
          <cell r="C4356" t="str">
            <v>H</v>
          </cell>
          <cell r="D4356">
            <v>69.28</v>
          </cell>
        </row>
        <row r="4357">
          <cell r="A4357">
            <v>93402</v>
          </cell>
          <cell r="B4357" t="str">
            <v>GUINDAUTO HIDRÁULICO, CAPACIDADE MÁXIMA DE CARGA 3300 KG, MOMENTO MÁXI MO DE CARGA 5,8 TM, ALCANCE MÁXIMO HORIZONTAL 7,60 M, INCLUSIVE CAMINH ÃO TOCO PBT 16.000 KG, POTÊNCIA DE 189 CV - CHP DIURNO. AF_03/2016</v>
          </cell>
          <cell r="C4357" t="str">
            <v>CHP</v>
          </cell>
          <cell r="D4357">
            <v>109.01</v>
          </cell>
        </row>
        <row r="4358">
          <cell r="A4358">
            <v>93403</v>
          </cell>
          <cell r="B4358" t="str">
            <v>GUINDAUTO HIDRÁULICO, CAPACIDADE MÁXIMA DE CARGA 3300 KG, MOMENTO MÁXI MO DE CARGA 5,8 TM, ALCANCE MÁXIMO HORIZONTAL 7,60 M, INCLUSIVE CAMINH ÃO TOCO PBT 16.000 KG, POTÊNCIA DE 189 CV - CHI DIURNO. AF_03/2016</v>
          </cell>
          <cell r="C4358" t="str">
            <v>CHI</v>
          </cell>
          <cell r="D4358">
            <v>26.86</v>
          </cell>
        </row>
        <row r="4359">
          <cell r="A4359">
            <v>93404</v>
          </cell>
          <cell r="B4359" t="str">
            <v>MÁQUINA JATO DE PRESSAO PORTÁTIL PARA JATEAMENTO, CONTROLE AUTOMATICO REMOTO, CAMARA DE 1 SAIDA, CAPACIDADE 280 L, DIAMETRO 670 MM, BICO DE JATO CURTO VENTURI DE 5/16, MANGUEIRA DE 1 COM COMPRESSOR DE AR REBO CÁVEL VAZÃO 189 PCM E MOTOR DIESEL DE 63 CV- DEPRECIAÇÃO. AF_03/2016</v>
          </cell>
          <cell r="C4359" t="str">
            <v>H</v>
          </cell>
          <cell r="D4359">
            <v>6.14</v>
          </cell>
        </row>
        <row r="4360">
          <cell r="A4360">
            <v>93405</v>
          </cell>
          <cell r="B4360" t="str">
            <v>MÁQUINA JATO DE PRESSAO PORTÁTIL PARA JATEAMENTO, CONTROLE AUTOMATICO REMOTO, CAMARA DE 1 SAIDA, CAPACIDADE 280 L, DIAMETRO 670 MM, BICO DE JATO CURTO VENTURI DE 5/16, MANGUEIRA DE 1 COM COMPRESSOR DE AR REBO CÁVEL VAZÃO 189 PCM E MOTOR DIESEL DE 63 CV- JUROS. AF_03/2016</v>
          </cell>
          <cell r="C4360" t="str">
            <v>H</v>
          </cell>
          <cell r="D4360">
            <v>1.1599999999999999</v>
          </cell>
        </row>
        <row r="4361">
          <cell r="A4361">
            <v>93406</v>
          </cell>
          <cell r="B4361" t="str">
            <v>MÁQUINA JATO DE PRESSAO PORTÁTIL PARA JATEAMENTO, CONTROLE AUTOMATICO REMOTO, CAMARA DE 1 SAIDA, CAPACIDADE 280 L, DIAMETRO 670 MM, BICO DE JATO CURTO VENTURI DE 5/16, MANGUEIRA DE 1 COM COMPRESSOR DE AR REBO CÁVEL VAZÃO 189 PCM E MOTOR DIESEL DE 63 CV- MANUTENÇÃO. AF_03/2016</v>
          </cell>
          <cell r="C4361" t="str">
            <v>H</v>
          </cell>
          <cell r="D4361">
            <v>7.27</v>
          </cell>
        </row>
        <row r="4362">
          <cell r="A4362">
            <v>93407</v>
          </cell>
          <cell r="B4362" t="str">
            <v>MÁQUINA JATO DE PRESSAO PORTÁTIL PARA JATEAMENTO, CONTROLE AUTOMATICO REMOTO, CAMARA DE 1 SAIDA, CAPACIDADE 280 L, DIAMETRO 670 MM, BICO DE JATO CURTO VENTURI DE 5/16, MANGUEIRA DE 1 COM COMPRESSOR DE AR REBO CÁVEL VAZÃO 189 PCM E MOTOR DIESEL DE 63 CV- MATERIAIS NA OPERAÇÃO. AF _03/2016</v>
          </cell>
          <cell r="C4362" t="str">
            <v>H</v>
          </cell>
          <cell r="D4362">
            <v>30.77</v>
          </cell>
        </row>
        <row r="4363">
          <cell r="A4363">
            <v>93408</v>
          </cell>
          <cell r="B4363" t="str">
            <v>MÁQUINA JATO DE PRESSAO PORTÁTIL PARA JATEAMENTO, CONTROLE AUTOMATICO REMOTO, CAMARA DE 1 SAIDA, CAPACIDADE 280 L, DIAMETRO 670 MM, BICO DE JATO CURTO VENTURI DE 5/16, MANGUEIRA DE 1 COM COMPRESSOR DE AR REBO CÁVEL VAZÃO 189 PCM E MOTOR DIESEL DE 63 CV- CHP DIURNO. AF_03/2016</v>
          </cell>
          <cell r="C4363" t="str">
            <v>CHP</v>
          </cell>
          <cell r="D4363">
            <v>55.33</v>
          </cell>
        </row>
        <row r="4364">
          <cell r="A4364">
            <v>93409</v>
          </cell>
          <cell r="B4364" t="str">
            <v>MÁQUINA JATO DE PRESSAO PORTÁTIL PARA JATEAMENTO, CONTROLE AUTOMATICO REMOTO, CAMARA DE 1 SAIDA, CAPACIDADE 280 L, DIAMETRO 670 MM, BICO DE JATO CURTO VENTURI DE 5/16, MANGUEIRA DE 1 COM COMPRESSOR DE AR REBO CÁVEL VAZÃO 189 PCM E MOTOR DIESEL DE 63 CV- CHI DIURNO. AF_03/2016</v>
          </cell>
          <cell r="C4364" t="str">
            <v>CHI</v>
          </cell>
          <cell r="D4364">
            <v>17.28</v>
          </cell>
        </row>
        <row r="4365">
          <cell r="A4365">
            <v>93411</v>
          </cell>
          <cell r="B4365" t="str">
            <v>GERADOR PORTÁTIL MONOFÁSICO, POTÊNCIA 5500 VA, MOTOR A GASOLINA, POTÊN CIA DO MOTOR 13 CV - DEPRECIAÇÃO. AF_03/2016</v>
          </cell>
          <cell r="C4365" t="str">
            <v>H</v>
          </cell>
          <cell r="D4365">
            <v>0.18</v>
          </cell>
        </row>
        <row r="4366">
          <cell r="A4366">
            <v>93412</v>
          </cell>
          <cell r="B4366" t="str">
            <v>GERADOR PORTÁTIL MONOFÁSICO, POTÊNCIA 5500 VA, MOTOR A GASOLINA, POTÊN CIA DO MOTOR 13 CV - JUROS. AF_03/2016</v>
          </cell>
          <cell r="C4366" t="str">
            <v>H</v>
          </cell>
          <cell r="D4366">
            <v>0.05</v>
          </cell>
        </row>
        <row r="4367">
          <cell r="A4367">
            <v>93413</v>
          </cell>
          <cell r="B4367" t="str">
            <v>GERADOR PORTÁTIL MONOFÁSICO, POTÊNCIA 5500 VA, MOTOR A GASOLINA, POTÊN CIA DO MOTOR 13 CV - MANUTENÇÃO. AF_03/2016</v>
          </cell>
          <cell r="C4367" t="str">
            <v>H</v>
          </cell>
          <cell r="D4367">
            <v>0.13</v>
          </cell>
        </row>
        <row r="4368">
          <cell r="A4368">
            <v>93414</v>
          </cell>
          <cell r="B4368" t="str">
            <v>GERADOR PORTÁTIL MONOFÁSICO, POTÊNCIA 5500 VA, MOTOR A GASOLINA, POTÊN CIA DO MOTOR 13 CV - MATERIAIS NA OPERAÇÃO. AF_03/2016</v>
          </cell>
          <cell r="C4368" t="str">
            <v>H</v>
          </cell>
          <cell r="D4368">
            <v>10.67</v>
          </cell>
        </row>
        <row r="4369">
          <cell r="A4369">
            <v>93415</v>
          </cell>
          <cell r="B4369" t="str">
            <v>GERADOR PORTÁTIL MONOFÁSICO, POTÊNCIA 5500 VA, MOTOR A GASOLINA, POTÊN CIA DO MOTOR 13 CV - CHP DIURNO. AF_03/2016</v>
          </cell>
          <cell r="C4369" t="str">
            <v>CHP</v>
          </cell>
          <cell r="D4369">
            <v>11.05</v>
          </cell>
        </row>
        <row r="4370">
          <cell r="A4370">
            <v>93416</v>
          </cell>
          <cell r="B4370" t="str">
            <v>GERADOR PORTÁTIL MONOFÁSICO, POTÊNCIA 5500 VA, MOTOR A GASOLINA, POTÊN CIA DO MOTOR 13 CV - CHI DIURNO. AF_03/2016</v>
          </cell>
          <cell r="C4370" t="str">
            <v>CHI</v>
          </cell>
          <cell r="D4370">
            <v>0.23</v>
          </cell>
        </row>
        <row r="4371">
          <cell r="A4371">
            <v>93417</v>
          </cell>
          <cell r="B4371" t="str">
            <v>GRUPO GERADOR REBOCÁVEL, POTÊNCIA 66 KVA, MOTOR A DIESEL - DEPRECIAÇÃO . AF_03/2016</v>
          </cell>
          <cell r="C4371" t="str">
            <v>H</v>
          </cell>
          <cell r="D4371">
            <v>2.42</v>
          </cell>
        </row>
        <row r="4372">
          <cell r="A4372">
            <v>93418</v>
          </cell>
          <cell r="B4372" t="str">
            <v>GRUPO GERADOR REBOCÁVEL, POTÊNCIA 66 KVA, MOTOR A DIESEL - JUROS. AF_0 3/2016</v>
          </cell>
          <cell r="C4372" t="str">
            <v>H</v>
          </cell>
          <cell r="D4372">
            <v>0.68</v>
          </cell>
        </row>
        <row r="4373">
          <cell r="A4373">
            <v>93419</v>
          </cell>
          <cell r="B4373" t="str">
            <v>GRUPO GERADOR REBOCÁVEL, POTÊNCIA 66 KVA, MOTOR A DIESEL - MANUTENÇÃO. AF_03/2016</v>
          </cell>
          <cell r="C4373" t="str">
            <v>H</v>
          </cell>
          <cell r="D4373">
            <v>1.78</v>
          </cell>
        </row>
        <row r="4374">
          <cell r="A4374">
            <v>93420</v>
          </cell>
          <cell r="B4374" t="str">
            <v>GRUPO GERADOR REBOCÁVEL, POTÊNCIA 66 KVA, MOTOR A DIESEL - MATERIAIS N A OPERAÇÃO. AF_03/2016</v>
          </cell>
          <cell r="C4374" t="str">
            <v>H</v>
          </cell>
          <cell r="D4374">
            <v>43.09</v>
          </cell>
        </row>
        <row r="4375">
          <cell r="A4375">
            <v>93421</v>
          </cell>
          <cell r="B4375" t="str">
            <v>GRUPO GERADOR REBOCÁVEL, POTÊNCIA 66 KVA, MOTOR A DIESEL - CHP DIURNO. AF_03/2016</v>
          </cell>
          <cell r="C4375" t="str">
            <v>CHP</v>
          </cell>
          <cell r="D4375">
            <v>47.98</v>
          </cell>
        </row>
        <row r="4376">
          <cell r="A4376">
            <v>93422</v>
          </cell>
          <cell r="B4376" t="str">
            <v>GRUPO GERADOR REBOCÁVEL, POTÊNCIA 66 KVA, MOTOR A DIESEL - CHI DIURNO. AF_03/2016</v>
          </cell>
          <cell r="C4376" t="str">
            <v>CHI</v>
          </cell>
          <cell r="D4376">
            <v>3.1</v>
          </cell>
        </row>
        <row r="4377">
          <cell r="A4377">
            <v>93423</v>
          </cell>
          <cell r="B4377" t="str">
            <v>GRUPO GERADOR ESTACIONÁRIO, POTÊNCIA 150 KVA, MOTOR A DIESEL- DEPRECIA ÇÃO. AF_03/2016</v>
          </cell>
          <cell r="C4377" t="str">
            <v>H</v>
          </cell>
          <cell r="D4377">
            <v>3.43</v>
          </cell>
        </row>
        <row r="4378">
          <cell r="A4378">
            <v>93424</v>
          </cell>
          <cell r="B4378" t="str">
            <v>GRUPO GERADOR ESTACIONÁRIO, POTÊNCIA 150 KVA, MOTOR A DIESEL- JUROS. A F_03/2016</v>
          </cell>
          <cell r="C4378" t="str">
            <v>H</v>
          </cell>
          <cell r="D4378">
            <v>0.96</v>
          </cell>
        </row>
        <row r="4379">
          <cell r="A4379">
            <v>93425</v>
          </cell>
          <cell r="B4379" t="str">
            <v>GRUPO GERADOR ESTACIONÁRIO, POTÊNCIA 150 KVA, MOTOR A DIESEL- MANUTENÇ ÃO. AF_03/2016</v>
          </cell>
          <cell r="C4379" t="str">
            <v>H</v>
          </cell>
          <cell r="D4379">
            <v>2.52</v>
          </cell>
        </row>
        <row r="4380">
          <cell r="A4380">
            <v>93426</v>
          </cell>
          <cell r="B4380" t="str">
            <v>GRUPO GERADOR ESTACIONÁRIO, POTÊNCIA 150 KVA, MOTOR A DIESEL- MATERIAI S NA OPERAÇÃO. AF_03/2016</v>
          </cell>
          <cell r="C4380" t="str">
            <v>H</v>
          </cell>
          <cell r="D4380">
            <v>102.98</v>
          </cell>
        </row>
        <row r="4381">
          <cell r="A4381">
            <v>93427</v>
          </cell>
          <cell r="B4381" t="str">
            <v>GRUPO GERADOR ESTACIONÁRIO, POTÊNCIA 150 KVA, MOTOR A DIESEL- CHP DIUR NO. AF_03/2016</v>
          </cell>
          <cell r="C4381" t="str">
            <v>CHP</v>
          </cell>
          <cell r="D4381">
            <v>109.9</v>
          </cell>
        </row>
        <row r="4382">
          <cell r="A4382">
            <v>93428</v>
          </cell>
          <cell r="B4382" t="str">
            <v>GRUPO GERADOR ESTACIONÁRIO, POTÊNCIA 150 KVA, MOTOR A DIESEL- CHI DIUR NO. AF_03/2016</v>
          </cell>
          <cell r="C4382" t="str">
            <v>CHI</v>
          </cell>
          <cell r="D4382">
            <v>4.4000000000000004</v>
          </cell>
        </row>
        <row r="4383">
          <cell r="A4383">
            <v>93429</v>
          </cell>
          <cell r="B4383" t="str">
            <v>USINA DE MISTURA ASFÁLTICA À QUENTE, TIPO CONTRA FLUXO, PROD 40 A 80 T ON/HORA - DEPRECIAÇÃO. AF_03/2016</v>
          </cell>
          <cell r="C4383" t="str">
            <v>H</v>
          </cell>
          <cell r="D4383">
            <v>94.83</v>
          </cell>
        </row>
        <row r="4384">
          <cell r="A4384">
            <v>93430</v>
          </cell>
          <cell r="B4384" t="str">
            <v>USINA DE MISTURA ASFÁLTICA À QUENTE, TIPO CONTRA FLUXO, PROD 40 A 80 T ON/HORA - JUROS. AF_03/2016</v>
          </cell>
          <cell r="C4384" t="str">
            <v>H</v>
          </cell>
          <cell r="D4384">
            <v>28.41</v>
          </cell>
        </row>
        <row r="4385">
          <cell r="A4385">
            <v>93431</v>
          </cell>
          <cell r="B4385" t="str">
            <v>USINA DE MISTURA ASFÁLTICA À QUENTE, TIPO CONTRA FLUXO, PROD 40 A 80 T ON/HORA - MANUTENÇÃO. AF_03/2016</v>
          </cell>
          <cell r="C4385" t="str">
            <v>H</v>
          </cell>
          <cell r="D4385">
            <v>118.63</v>
          </cell>
        </row>
        <row r="4386">
          <cell r="A4386">
            <v>93432</v>
          </cell>
          <cell r="B4386" t="str">
            <v>USINA DE MISTURA ASFÁLTICA À QUENTE, TIPO CONTRA FLUXO, PROD 40 A 80 T ON/HORA - MATERIAIS NA OPERAÇÃO. AF_03/2016</v>
          </cell>
          <cell r="C4386" t="str">
            <v>H</v>
          </cell>
          <cell r="D4386">
            <v>1593.6</v>
          </cell>
        </row>
        <row r="4387">
          <cell r="A4387">
            <v>93433</v>
          </cell>
          <cell r="B4387" t="str">
            <v>USINA DE MISTURA ASFÁLTICA À QUENTE, TIPO CONTRA FLUXO, PROD 40 A 80 T ON/HORA - CHP DIURNO. AF_03/2016</v>
          </cell>
          <cell r="C4387" t="str">
            <v>CHP</v>
          </cell>
          <cell r="D4387">
            <v>1899.71</v>
          </cell>
        </row>
        <row r="4388">
          <cell r="A4388">
            <v>93434</v>
          </cell>
          <cell r="B4388" t="str">
            <v>USINA DE MISTURA ASFÁLTICA À QUENTE, TIPO CONTRA FLUXO, PROD 40 A 80 T ON/HORA - CHI DIURNO. AF_03/2016</v>
          </cell>
          <cell r="C4388" t="str">
            <v>CHI</v>
          </cell>
          <cell r="D4388">
            <v>187.48</v>
          </cell>
        </row>
        <row r="4389">
          <cell r="A4389">
            <v>93435</v>
          </cell>
          <cell r="B4389" t="str">
            <v>USINA DE ASFALTO À FRIO, CAPACIDADE DE 40 A 60 TON/HORA, ELÉTRICA POTÊ NCIA 30 CV - DEPRECIAÇÃO. AF_03/2016</v>
          </cell>
          <cell r="C4389" t="str">
            <v>H</v>
          </cell>
          <cell r="D4389">
            <v>5.98</v>
          </cell>
        </row>
        <row r="4390">
          <cell r="A4390">
            <v>93436</v>
          </cell>
          <cell r="B4390" t="str">
            <v>USINA DE ASFALTO À FRIO, CAPACIDADE DE 40 A 60 TON/HORA, ELÉTRICA POTÊ NCIA 30 CV - JUROS. AF_03/2016</v>
          </cell>
          <cell r="C4390" t="str">
            <v>H</v>
          </cell>
          <cell r="D4390">
            <v>1.79</v>
          </cell>
        </row>
        <row r="4391">
          <cell r="A4391">
            <v>93437</v>
          </cell>
          <cell r="B4391" t="str">
            <v>USINA DE ASFALTO À FRIO, CAPACIDADE DE 40 A 60 TON/HORA, ELÉTRICA POTÊ NCIA 30 CV - MANUTENÇÃO. AF_03/2016</v>
          </cell>
          <cell r="C4391" t="str">
            <v>H</v>
          </cell>
          <cell r="D4391">
            <v>5.82</v>
          </cell>
        </row>
        <row r="4392">
          <cell r="A4392">
            <v>93438</v>
          </cell>
          <cell r="B4392" t="str">
            <v>USINA DE ASFALTO À FRIO, CAPACIDADE DE 40 A 60 TON/HORA, ELÉTRICA POTÊ NCIA 30 CV - MATERIAIS NA OPERAÇÃO. AF_03/2016</v>
          </cell>
          <cell r="C4392" t="str">
            <v>H</v>
          </cell>
          <cell r="D4392">
            <v>15.63</v>
          </cell>
        </row>
        <row r="4393">
          <cell r="A4393">
            <v>93439</v>
          </cell>
          <cell r="B4393" t="str">
            <v>USINA DE ASFALTO À FRIO, CAPACIDADE DE 40 A 60 TON/HORA, ELÉTRICA POTÊ NCIA 30 CV - CHP DIURNO. AF_03/2016</v>
          </cell>
          <cell r="C4393" t="str">
            <v>CHP</v>
          </cell>
          <cell r="D4393">
            <v>93.48</v>
          </cell>
        </row>
        <row r="4394">
          <cell r="A4394">
            <v>93440</v>
          </cell>
          <cell r="B4394" t="str">
            <v>USINA DE ASFALTO À FRIO, CAPACIDADE DE 40 A 60 TON/HORA, ELÉTRICA POTÊ NCIA 30 CV - CHI DIURNO. AF_03/2016</v>
          </cell>
          <cell r="C4394" t="str">
            <v>CHI</v>
          </cell>
          <cell r="D4394">
            <v>72.02</v>
          </cell>
        </row>
        <row r="4395">
          <cell r="A4395">
            <v>93441</v>
          </cell>
          <cell r="B4395" t="str">
            <v>BANCADA DE GRANITO CINZA POLIDO 150 X 60 CM, COM CUBA DE EMBUTIR DE AÇ O INOXIDÁVEL MÉDIA, VÁLVULA AMERICANA EM METAL CROMADO, SIFÃO FLEXÍVEL EM PVC, ENGATE FLEXÍVEL 30 CM, TORNEIRA CROMADA LONGA DE PAREDE, 1/2 OU 3/4, PARA PIA DE COZINHA, PADRÃO POPULAR- FORNEC. E INSTAL. AF_12/2 013</v>
          </cell>
          <cell r="C4395" t="str">
            <v>UN</v>
          </cell>
          <cell r="D4395">
            <v>503.91</v>
          </cell>
        </row>
        <row r="4396">
          <cell r="A4396">
            <v>93442</v>
          </cell>
          <cell r="B4396" t="str">
            <v>BANCADA MÁRMORE BRANCO POLIDO 150 X 60 CM, COM CUBA DE EMBUTIR DE AÇO INOXIDÁVEL MÉDIA, VÁLVULA AMERICANA EM METAL CROMADO, SIFÃO  TIPO GARR AFA EM METAL CROMADO, ENGATE FLEXÍVEL 30 CM, TORNEIRA  CROMADA TUBO MÓ VEL, DE MESA, 1/2 OU 3/4, PARA PIA DE COZINHA, PADRÃO ALTO - FORNEC. E INSTAL. AF_12/2013</v>
          </cell>
          <cell r="C4396" t="str">
            <v>UN</v>
          </cell>
          <cell r="D4396">
            <v>637.61</v>
          </cell>
        </row>
        <row r="4397">
          <cell r="A4397">
            <v>93556</v>
          </cell>
          <cell r="B4397" t="str">
            <v>FERRAMENTAS (ENCARGOS COMPLEMENTARES) - MENSALISTA</v>
          </cell>
          <cell r="C4397" t="str">
            <v>MES</v>
          </cell>
          <cell r="D4397">
            <v>88.42</v>
          </cell>
        </row>
        <row r="4398">
          <cell r="A4398">
            <v>93557</v>
          </cell>
          <cell r="B4398" t="str">
            <v>EPI (ENCARGOS COMPLEMENTARES) - MENSALISTA</v>
          </cell>
          <cell r="C4398" t="str">
            <v>MES</v>
          </cell>
          <cell r="D4398">
            <v>171.1</v>
          </cell>
        </row>
        <row r="4399">
          <cell r="A4399">
            <v>93558</v>
          </cell>
          <cell r="B4399" t="str">
            <v>MOTORISTA DE CAMINHAO COM ENCARGOS COMPLEMENTARES</v>
          </cell>
          <cell r="C4399" t="str">
            <v>MES</v>
          </cell>
          <cell r="D4399">
            <v>2237.4499999999998</v>
          </cell>
        </row>
        <row r="4400">
          <cell r="A4400">
            <v>93559</v>
          </cell>
          <cell r="B4400" t="str">
            <v>DESENHISTA DETALHISTA COM ENCARGOS COMPLEMENTARES</v>
          </cell>
          <cell r="C4400" t="str">
            <v>MES</v>
          </cell>
          <cell r="D4400">
            <v>2557.58</v>
          </cell>
        </row>
        <row r="4401">
          <cell r="A4401">
            <v>93560</v>
          </cell>
          <cell r="B4401" t="str">
            <v>DESENHISTA COPISTA COM ENCARGOS COMPLEMENTARES</v>
          </cell>
          <cell r="C4401" t="str">
            <v>MES</v>
          </cell>
          <cell r="D4401">
            <v>2204.29</v>
          </cell>
        </row>
        <row r="4402">
          <cell r="A4402">
            <v>93561</v>
          </cell>
          <cell r="B4402" t="str">
            <v>DESENHISTA PROJETISTA COM ENCARGOS COMPLEMENTARES</v>
          </cell>
          <cell r="C4402" t="str">
            <v>MES</v>
          </cell>
          <cell r="D4402">
            <v>3420.92</v>
          </cell>
        </row>
        <row r="4403">
          <cell r="A4403">
            <v>93562</v>
          </cell>
          <cell r="B4403" t="str">
            <v>AUXILIAR DE DESENHISTA COM ENCARGOS COMPLEMENTARES</v>
          </cell>
          <cell r="C4403" t="str">
            <v>MES</v>
          </cell>
          <cell r="D4403">
            <v>2184.0700000000002</v>
          </cell>
        </row>
        <row r="4404">
          <cell r="A4404">
            <v>93563</v>
          </cell>
          <cell r="B4404" t="str">
            <v>ALMOXARIFE COM ENCARGOS COMPLEMENTARES</v>
          </cell>
          <cell r="C4404" t="str">
            <v>MES</v>
          </cell>
          <cell r="D4404">
            <v>2546.06</v>
          </cell>
        </row>
        <row r="4405">
          <cell r="A4405">
            <v>93564</v>
          </cell>
          <cell r="B4405" t="str">
            <v>APONTADOR OU APROPRIADOR COM ENCARGOS COMPLEMENTARES</v>
          </cell>
          <cell r="C4405" t="str">
            <v>MES</v>
          </cell>
          <cell r="D4405">
            <v>2437.38</v>
          </cell>
        </row>
        <row r="4406">
          <cell r="A4406">
            <v>93565</v>
          </cell>
          <cell r="B4406" t="str">
            <v>ENGENHEIRO CIVIL DE OBRA JUNIOR COM ENCARGOS COMPLEMENTARES</v>
          </cell>
          <cell r="C4406" t="str">
            <v>MES</v>
          </cell>
          <cell r="D4406">
            <v>11452.48</v>
          </cell>
        </row>
        <row r="4407">
          <cell r="A4407">
            <v>93566</v>
          </cell>
          <cell r="B4407" t="str">
            <v>AUXILIAR DE ESCRITORIO COM ENCARGOS COMPLEMENTARES</v>
          </cell>
          <cell r="C4407" t="str">
            <v>MES</v>
          </cell>
          <cell r="D4407">
            <v>2590.3000000000002</v>
          </cell>
        </row>
        <row r="4408">
          <cell r="A4408">
            <v>93567</v>
          </cell>
          <cell r="B4408" t="str">
            <v>ENGENHEIRO CIVIL DE OBRA PLENO COM ENCARGOS COMPLEMENTARES</v>
          </cell>
          <cell r="C4408" t="str">
            <v>MES</v>
          </cell>
          <cell r="D4408">
            <v>14403.52</v>
          </cell>
        </row>
        <row r="4409">
          <cell r="A4409">
            <v>93568</v>
          </cell>
          <cell r="B4409" t="str">
            <v>ENGENHEIRO CIVIL DE OBRA SENIOR COM ENCARGOS COMPLEMENTARES</v>
          </cell>
          <cell r="C4409" t="str">
            <v>MES</v>
          </cell>
          <cell r="D4409">
            <v>18896.32</v>
          </cell>
        </row>
        <row r="4410">
          <cell r="A4410">
            <v>93569</v>
          </cell>
          <cell r="B4410" t="str">
            <v>ARQUITETO JUNIOR COM ENCARGOS COMPLEMENTARES</v>
          </cell>
          <cell r="C4410" t="str">
            <v>MES</v>
          </cell>
          <cell r="D4410">
            <v>10828.48</v>
          </cell>
        </row>
        <row r="4411">
          <cell r="A4411">
            <v>93570</v>
          </cell>
          <cell r="B4411" t="str">
            <v>ARQUITETO PLENO COM ENCARGOS COMPLEMENTARES</v>
          </cell>
          <cell r="C4411" t="str">
            <v>MES</v>
          </cell>
          <cell r="D4411">
            <v>12414.4</v>
          </cell>
        </row>
        <row r="4412">
          <cell r="A4412">
            <v>93571</v>
          </cell>
          <cell r="B4412" t="str">
            <v>ARQUITETO SENIOR COM ENCARGOS COMPLEMENTARES</v>
          </cell>
          <cell r="C4412" t="str">
            <v>MES</v>
          </cell>
          <cell r="D4412">
            <v>14693.44</v>
          </cell>
        </row>
        <row r="4413">
          <cell r="A4413">
            <v>93572</v>
          </cell>
          <cell r="B4413" t="str">
            <v>ENCARREGADO GERAL DE OBRAS COM ENCARGOS COMPLEMENTARES</v>
          </cell>
          <cell r="C4413" t="str">
            <v>MES</v>
          </cell>
          <cell r="D4413">
            <v>3211.78</v>
          </cell>
        </row>
        <row r="4414">
          <cell r="A4414">
            <v>93582</v>
          </cell>
          <cell r="B4414" t="str">
            <v>EXECUÇÃO DE CENTRAL DE ARMADURA EM CANTEIRO DE OBRA, NÃO INCLUSO MOBIL IÁRIO E EQUIPAMENTOS. AF_04/2016</v>
          </cell>
          <cell r="C4414" t="str">
            <v>M2</v>
          </cell>
          <cell r="D4414">
            <v>132.5</v>
          </cell>
        </row>
        <row r="4415">
          <cell r="A4415">
            <v>93583</v>
          </cell>
          <cell r="B4415" t="str">
            <v>EXECUÇÃO DE CENTRAL DE FÔRMAS, PRODUÇÃO DE ARGAMASSA OU CONCRETO EM CA NTEIRO DE OBRA, NÃO INCLUSO MOBILIÁRIO E EQUIPAMENTOS. AF_04/2016</v>
          </cell>
          <cell r="C4415" t="str">
            <v>M2</v>
          </cell>
          <cell r="D4415">
            <v>254.54</v>
          </cell>
        </row>
        <row r="4416">
          <cell r="A4416">
            <v>93584</v>
          </cell>
          <cell r="B4416" t="str">
            <v>EXECUÇÃO DE DEPÓSITO EM CANTEIRO DE OBRA EM CHAPA DE MADEIRA COMPENSAD A, NÃO INCLUSO MOBILIÁRIO. AF_04/2016</v>
          </cell>
          <cell r="C4416" t="str">
            <v>M2</v>
          </cell>
          <cell r="D4416">
            <v>417.88</v>
          </cell>
        </row>
        <row r="4417">
          <cell r="A4417">
            <v>93585</v>
          </cell>
          <cell r="B4417" t="str">
            <v>EXECUÇÃO DE GUARITA EM CANTEIRO DE OBRA EM CHAPA DE MADEIRA COMPENSADA , NÃO INCLUSO MOBILIÁRIO. AF_04/2016</v>
          </cell>
          <cell r="C4417" t="str">
            <v>M2</v>
          </cell>
          <cell r="D4417">
            <v>457.31</v>
          </cell>
        </row>
        <row r="4418">
          <cell r="A4418">
            <v>93588</v>
          </cell>
          <cell r="B4418" t="str">
            <v>TRANSPORTE COM CAMINHÃO BASCULANTE DE 10 M3, EM VIA URBANA EM LEITO NA TURAL (UNIDADE: M3XKM). AF_04/2016</v>
          </cell>
          <cell r="C4418" t="str">
            <v>M3XKM</v>
          </cell>
          <cell r="D4418">
            <v>1.21</v>
          </cell>
        </row>
        <row r="4419">
          <cell r="A4419">
            <v>93589</v>
          </cell>
          <cell r="B4419" t="str">
            <v>TRANSPORTE COM CAMINHÃO BASCULANTE DE 10 M3, EM VIA URBANA EM REVESTIM ENTO PRIMÁRIO (UNIDADE: M3XKM). AF_04/2016</v>
          </cell>
          <cell r="C4419" t="str">
            <v>M3XKM</v>
          </cell>
          <cell r="D4419">
            <v>0.83</v>
          </cell>
        </row>
        <row r="4420">
          <cell r="A4420">
            <v>93590</v>
          </cell>
          <cell r="B4420" t="str">
            <v>TRANSPORTE COM CAMINHÃO BASCULANTE DE 10 M3, EM VIA URBANA PAVIMENTADA (UNIDADE: M3XKM). AF_04/2016</v>
          </cell>
          <cell r="C4420" t="str">
            <v>M3XKM</v>
          </cell>
          <cell r="D4420">
            <v>0.64</v>
          </cell>
        </row>
        <row r="4421">
          <cell r="A4421">
            <v>93591</v>
          </cell>
          <cell r="B4421" t="str">
            <v>TRANSPORTE COM CAMINHÃO BASCULANTE DE 14 M3, EM VIA URBANA EM LEITO NA TURAL (UNIDADE: M3XKM). AF_04/2016</v>
          </cell>
          <cell r="C4421" t="str">
            <v>M3XKM</v>
          </cell>
          <cell r="D4421">
            <v>1.08</v>
          </cell>
        </row>
        <row r="4422">
          <cell r="A4422">
            <v>93592</v>
          </cell>
          <cell r="B4422" t="str">
            <v>TRANSPORTE COM CAMINHÃO BASCULANTE DE 14 M3, EM VIA URBANA EM REVESTIM ENTO PRIMÁRIO (UNIDADE: M3XKM). AF_04/2016</v>
          </cell>
          <cell r="C4422" t="str">
            <v>M3XKM</v>
          </cell>
          <cell r="D4422">
            <v>0.74</v>
          </cell>
        </row>
        <row r="4423">
          <cell r="A4423">
            <v>93593</v>
          </cell>
          <cell r="B4423" t="str">
            <v>TRANSPORTE COM CAMINHÃO BASCULANTE DE 14 M3, EM VIA URBANA PAVIMENTADA (UNIDADE: M3XKM). AF_04/2016</v>
          </cell>
          <cell r="C4423" t="str">
            <v>M3XKM</v>
          </cell>
          <cell r="D4423">
            <v>0.56999999999999995</v>
          </cell>
        </row>
        <row r="4424">
          <cell r="A4424">
            <v>93594</v>
          </cell>
          <cell r="B4424" t="str">
            <v>TRANSPORTE COM CAMINHÃO BASCULANTE DE 10 M3, EM VIA URBANA EM LEITO NA TURAL (UNIDADE: TONXKM). AF_04/2016</v>
          </cell>
          <cell r="C4424" t="str">
            <v>TXKM</v>
          </cell>
          <cell r="D4424">
            <v>0.81</v>
          </cell>
        </row>
        <row r="4425">
          <cell r="A4425">
            <v>93595</v>
          </cell>
          <cell r="B4425" t="str">
            <v>TRANSPORTE COM CAMINHÃO BASCULANTE DE 10 M3, EM VIA URBANA EM REVESTIM ENTO PRIMÁRIO (UNIDADE: TONXKM). AF_04/2016</v>
          </cell>
          <cell r="C4425" t="str">
            <v>TXKM</v>
          </cell>
          <cell r="D4425">
            <v>0.55000000000000004</v>
          </cell>
        </row>
        <row r="4426">
          <cell r="A4426">
            <v>93596</v>
          </cell>
          <cell r="B4426" t="str">
            <v>TRANSPORTE COM CAMINHÃO BASCULANTE DE 10 M3, EM VIA URBANA PAVIMENTADA (UNIDADE: TONXKM). AF_04/2016</v>
          </cell>
          <cell r="C4426" t="str">
            <v>TXKM</v>
          </cell>
          <cell r="D4426">
            <v>0.43</v>
          </cell>
        </row>
        <row r="4427">
          <cell r="A4427">
            <v>93597</v>
          </cell>
          <cell r="B4427" t="str">
            <v>TRANSPORTE COM CAMINHÃO BASCULANTE DE 14 M3, EM VIA URBANA EM LEITO NA TURAL (UNIDADE: TONXKM). AF_04/2016</v>
          </cell>
          <cell r="C4427" t="str">
            <v>TXKM</v>
          </cell>
          <cell r="D4427">
            <v>0.72</v>
          </cell>
        </row>
        <row r="4428">
          <cell r="A4428">
            <v>93598</v>
          </cell>
          <cell r="B4428" t="str">
            <v>TRANSPORTE COM CAMINHÃO BASCULANTE DE 14 M3, EM VIA URBANA EM REVESTIM ENTO PRIMÁRIO (UNIDADE: TONXKM). AF_04/2016</v>
          </cell>
          <cell r="C4428" t="str">
            <v>TXKM</v>
          </cell>
          <cell r="D4428">
            <v>0.49</v>
          </cell>
        </row>
        <row r="4429">
          <cell r="A4429">
            <v>93599</v>
          </cell>
          <cell r="B4429" t="str">
            <v>TRANSPORTE COM CAMINHÃO BASCULANTE DE 14 M3, EM VIA URBANA PAVIMENTADA (UNIDADE: TONXKM). AF_04/2016</v>
          </cell>
          <cell r="C4429" t="str">
            <v>TXKM</v>
          </cell>
          <cell r="D4429">
            <v>0.38</v>
          </cell>
        </row>
        <row r="4430">
          <cell r="A4430">
            <v>93653</v>
          </cell>
          <cell r="B4430" t="str">
            <v>DISJUNTOR MONOPOLAR TIPO DIN, CORRENTE NOMINAL DE 10A - FORNECIMENTO E INSTALAÇÃO. AF_04/2016</v>
          </cell>
          <cell r="C4430" t="str">
            <v>UN</v>
          </cell>
          <cell r="D4430">
            <v>7.72</v>
          </cell>
        </row>
        <row r="4431">
          <cell r="A4431">
            <v>93654</v>
          </cell>
          <cell r="B4431" t="str">
            <v>DISJUNTOR MONOPOLAR TIPO DIN, CORRENTE NOMINAL DE 16A - FORNECIMENTO E INSTALAÇÃO. AF_04/2016</v>
          </cell>
          <cell r="C4431" t="str">
            <v>UN</v>
          </cell>
          <cell r="D4431">
            <v>8.09</v>
          </cell>
        </row>
        <row r="4432">
          <cell r="A4432">
            <v>93655</v>
          </cell>
          <cell r="B4432" t="str">
            <v>DISJUNTOR MONOPOLAR TIPO DIN, CORRENTE NOMINAL DE 20A - FORNECIMENTO E INSTALAÇÃO. AF_04/2016</v>
          </cell>
          <cell r="C4432" t="str">
            <v>UN</v>
          </cell>
          <cell r="D4432">
            <v>8.7200000000000006</v>
          </cell>
        </row>
        <row r="4433">
          <cell r="A4433">
            <v>93656</v>
          </cell>
          <cell r="B4433" t="str">
            <v>DISJUNTOR MONOPOLAR TIPO DIN, CORRENTE NOMINAL DE 25A - FORNECIMENTO E INSTALAÇÃO. AF_04/2016</v>
          </cell>
          <cell r="C4433" t="str">
            <v>UN</v>
          </cell>
          <cell r="D4433">
            <v>8.7200000000000006</v>
          </cell>
        </row>
        <row r="4434">
          <cell r="A4434">
            <v>93657</v>
          </cell>
          <cell r="B4434" t="str">
            <v>DISJUNTOR MONOPOLAR TIPO DIN, CORRENTE NOMINAL DE 32A - FORNECIMENTO E INSTALAÇÃO. AF_04/2016</v>
          </cell>
          <cell r="C4434" t="str">
            <v>UN</v>
          </cell>
          <cell r="D4434">
            <v>9.5299999999999994</v>
          </cell>
        </row>
        <row r="4435">
          <cell r="A4435">
            <v>93658</v>
          </cell>
          <cell r="B4435" t="str">
            <v>DISJUNTOR MONOPOLAR TIPO DIN, CORRENTE NOMINAL DE 40A - FORNECIMENTO E INSTALAÇÃO. AF_04/2016</v>
          </cell>
          <cell r="C4435" t="str">
            <v>UN</v>
          </cell>
          <cell r="D4435">
            <v>13.9</v>
          </cell>
        </row>
        <row r="4436">
          <cell r="A4436">
            <v>93659</v>
          </cell>
          <cell r="B4436" t="str">
            <v>DISJUNTOR MONOPOLAR TIPO DIN, CORRENTE NOMINAL DE 50A - FORNECIMENTO E INSTALAÇÃO. AF_04/2016</v>
          </cell>
          <cell r="C4436" t="str">
            <v>UN</v>
          </cell>
          <cell r="D4436">
            <v>15.56</v>
          </cell>
        </row>
        <row r="4437">
          <cell r="A4437">
            <v>93660</v>
          </cell>
          <cell r="B4437" t="str">
            <v>DISJUNTOR BIPOLAR TIPO DIN, CORRENTE NOMINAL DE 10A - FORNECIMENTO E I NSTALAÇÃO. AF_04/2016</v>
          </cell>
          <cell r="C4437" t="str">
            <v>UN</v>
          </cell>
          <cell r="D4437">
            <v>39.130000000000003</v>
          </cell>
        </row>
        <row r="4438">
          <cell r="A4438">
            <v>93661</v>
          </cell>
          <cell r="B4438" t="str">
            <v>DISJUNTOR BIPOLAR TIPO DIN, CORRENTE NOMINAL DE 16A - FORNECIMENTO E I NSTALAÇÃO. AF_04/2016</v>
          </cell>
          <cell r="C4438" t="str">
            <v>UN</v>
          </cell>
          <cell r="D4438">
            <v>39.840000000000003</v>
          </cell>
        </row>
        <row r="4439">
          <cell r="A4439">
            <v>93662</v>
          </cell>
          <cell r="B4439" t="str">
            <v>DISJUNTOR BIPOLAR TIPO DIN, CORRENTE NOMINAL DE 20A - FORNECIMENTO E I NSTALAÇÃO. AF_04/2016</v>
          </cell>
          <cell r="C4439" t="str">
            <v>UN</v>
          </cell>
          <cell r="D4439">
            <v>41.16</v>
          </cell>
        </row>
        <row r="4440">
          <cell r="A4440">
            <v>93663</v>
          </cell>
          <cell r="B4440" t="str">
            <v>DISJUNTOR BIPOLAR TIPO DIN, CORRENTE NOMINAL DE 25A - FORNECIMENTO E I NSTALAÇÃO. AF_04/2016</v>
          </cell>
          <cell r="C4440" t="str">
            <v>UN</v>
          </cell>
          <cell r="D4440">
            <v>41.16</v>
          </cell>
        </row>
        <row r="4441">
          <cell r="A4441">
            <v>93664</v>
          </cell>
          <cell r="B4441" t="str">
            <v>DISJUNTOR BIPOLAR TIPO DIN, CORRENTE NOMINAL DE 32A - FORNECIMENTO E I NSTALAÇÃO. AF_04/2016</v>
          </cell>
          <cell r="C4441" t="str">
            <v>UN</v>
          </cell>
          <cell r="D4441">
            <v>42.75</v>
          </cell>
        </row>
        <row r="4442">
          <cell r="A4442">
            <v>93665</v>
          </cell>
          <cell r="B4442" t="str">
            <v>DISJUNTOR BIPOLAR TIPO DIN, CORRENTE NOMINAL DE 40A - FORNECIMENTO E I NSTALAÇÃO. AF_04/2016</v>
          </cell>
          <cell r="C4442" t="str">
            <v>UN</v>
          </cell>
          <cell r="D4442">
            <v>44.8</v>
          </cell>
        </row>
        <row r="4443">
          <cell r="A4443">
            <v>93666</v>
          </cell>
          <cell r="B4443" t="str">
            <v>DISJUNTOR BIPOLAR TIPO DIN, CORRENTE NOMINAL DE 50A - FORNECIMENTO E I NSTALAÇÃO. AF_04/2016</v>
          </cell>
          <cell r="C4443" t="str">
            <v>UN</v>
          </cell>
          <cell r="D4443">
            <v>48.13</v>
          </cell>
        </row>
        <row r="4444">
          <cell r="A4444">
            <v>93667</v>
          </cell>
          <cell r="B4444" t="str">
            <v>DISJUNTOR TRIPOLAR TIPO DIN, CORRENTE NOMINAL DE 10A - FORNECIMENTO E INSTALAÇÃO. AF_04/2016</v>
          </cell>
          <cell r="C4444" t="str">
            <v>UN</v>
          </cell>
          <cell r="D4444">
            <v>48.69</v>
          </cell>
        </row>
        <row r="4445">
          <cell r="A4445">
            <v>93668</v>
          </cell>
          <cell r="B4445" t="str">
            <v>DISJUNTOR TRIPOLAR TIPO DIN, CORRENTE NOMINAL DE 16A - FORNECIMENTO E INSTALAÇÃO. AF_04/2016</v>
          </cell>
          <cell r="C4445" t="str">
            <v>UN</v>
          </cell>
          <cell r="D4445">
            <v>49.78</v>
          </cell>
        </row>
        <row r="4446">
          <cell r="A4446">
            <v>93669</v>
          </cell>
          <cell r="B4446" t="str">
            <v>DISJUNTOR TRIPOLAR TIPO DIN, CORRENTE NOMINAL DE 20A - FORNECIMENTO E INSTALAÇÃO. AF_04/2016</v>
          </cell>
          <cell r="C4446" t="str">
            <v>UN</v>
          </cell>
          <cell r="D4446">
            <v>51.72</v>
          </cell>
        </row>
        <row r="4447">
          <cell r="A4447">
            <v>93670</v>
          </cell>
          <cell r="B4447" t="str">
            <v>DISJUNTOR TRIPOLAR TIPO DIN, CORRENTE NOMINAL DE 25A - FORNECIMENTO E INSTALAÇÃO. AF_04/2016</v>
          </cell>
          <cell r="C4447" t="str">
            <v>UN</v>
          </cell>
          <cell r="D4447">
            <v>51.72</v>
          </cell>
        </row>
        <row r="4448">
          <cell r="A4448">
            <v>93671</v>
          </cell>
          <cell r="B4448" t="str">
            <v>DISJUNTOR TRIPOLAR TIPO DIN, CORRENTE NOMINAL DE 32A - FORNECIMENTO E INSTALAÇÃO. AF_04/2016</v>
          </cell>
          <cell r="C4448" t="str">
            <v>UN</v>
          </cell>
          <cell r="D4448">
            <v>54.12</v>
          </cell>
        </row>
        <row r="4449">
          <cell r="A4449">
            <v>93672</v>
          </cell>
          <cell r="B4449" t="str">
            <v>DISJUNTOR TRIPOLAR TIPO DIN, CORRENTE NOMINAL DE 40A - FORNECIMENTO E INSTALAÇÃO. AF_04/2016</v>
          </cell>
          <cell r="C4449" t="str">
            <v>UN</v>
          </cell>
          <cell r="D4449">
            <v>58.07</v>
          </cell>
        </row>
        <row r="4450">
          <cell r="A4450">
            <v>93673</v>
          </cell>
          <cell r="B4450" t="str">
            <v>DISJUNTOR TRIPOLAR TIPO DIN, CORRENTE NOMINAL DE 50A - FORNECIMENTO E INSTALAÇÃO. AF_04/2016</v>
          </cell>
          <cell r="C4450" t="str">
            <v>UN</v>
          </cell>
          <cell r="D4450">
            <v>63.07</v>
          </cell>
        </row>
        <row r="4451">
          <cell r="A4451">
            <v>93677</v>
          </cell>
          <cell r="B4451" t="str">
            <v>DISJUNTOR TETRAPOLAR TIPO DR, CORRENTE NOMINAL DE 40A - FORNECIMENTO E INSTALAÇÃO. AF_04/2016</v>
          </cell>
          <cell r="C4451" t="str">
            <v>UN</v>
          </cell>
          <cell r="D4451">
            <v>53.81</v>
          </cell>
        </row>
        <row r="4452">
          <cell r="A4452">
            <v>93679</v>
          </cell>
          <cell r="B4452" t="str">
            <v>EXECUÇÃO DE PASSEIO EM PISO INTERTRAVADO, COM BLOCO RETANGULAR COLORID O DE 20 X 10 CM, ESPESSURA 6 CM. AF_12/2015</v>
          </cell>
          <cell r="C4452" t="str">
            <v>M2</v>
          </cell>
          <cell r="D4452">
            <v>60.74</v>
          </cell>
        </row>
        <row r="4453">
          <cell r="A4453">
            <v>93680</v>
          </cell>
          <cell r="B4453" t="str">
            <v>EXECUÇÃO DE PÁTIO/ESTACIONAMENTO EM PISO INTERTRAVADO, COM BLOCO RETAN GULAR COLORIDO DE 20 X 10 CM, ESPESSURA 6 CM. AF_12/2015</v>
          </cell>
          <cell r="C4453" t="str">
            <v>M2</v>
          </cell>
          <cell r="D4453">
            <v>51.44</v>
          </cell>
        </row>
        <row r="4454">
          <cell r="A4454">
            <v>93681</v>
          </cell>
          <cell r="B4454" t="str">
            <v>EXECUÇÃO DE PÁTIO/ESTACIONAMENTO EM PISO INTERTRAVADO, COM BLOCO RETAN GULAR COLORIDO DE 20 X 10 CM, ESPESSURA 8 CM. AF_12/2015</v>
          </cell>
          <cell r="C4454" t="str">
            <v>M2</v>
          </cell>
          <cell r="D4454">
            <v>61.32</v>
          </cell>
        </row>
        <row r="4455">
          <cell r="A4455">
            <v>93682</v>
          </cell>
          <cell r="B4455" t="str">
            <v>EXECUÇÃO DE VIA EM PISO INTERTRAVADO, COM BLOCO RETANGULAR COLORIDO DE 20 X 10 CM, ESPESSURA 8 CM. AF_12/2015</v>
          </cell>
          <cell r="C4455" t="str">
            <v>M2</v>
          </cell>
          <cell r="D4455">
            <v>62.43</v>
          </cell>
        </row>
        <row r="4456">
          <cell r="A4456">
            <v>93952</v>
          </cell>
          <cell r="B4456" t="str">
            <v>EXECUÇÃO DE GRAMPO PARA SOLO GRAMPEADO COM COMPRIMENTO MENOR OU IGUAL A 4 M, DIÂMETRO DE 10 CM, PERFURAÇÃO COM EQUIPAMENTO MANUAL E ARMADURA COM DIÂMETRO DE 16 MM. AF_05/2016</v>
          </cell>
          <cell r="C4456" t="str">
            <v>M</v>
          </cell>
          <cell r="D4456">
            <v>107.02</v>
          </cell>
        </row>
        <row r="4457">
          <cell r="A4457">
            <v>93953</v>
          </cell>
          <cell r="B4457" t="str">
            <v>EXECUÇÃO DE GRAMPO PARA SOLO GRAMPEADO COM COMPRIMENTO MAIOR QUE 4 M E MENOR OU IGUAL A 6 M, DIÂMETRO DE 10 CM, PERFURAÇÃO COM EQUIPAMENTO M ANUAL E ARMADURA COM DIÂMETRO DE 16 MM. AF_05/2016</v>
          </cell>
          <cell r="C4457" t="str">
            <v>M</v>
          </cell>
          <cell r="D4457">
            <v>100.03</v>
          </cell>
        </row>
        <row r="4458">
          <cell r="A4458">
            <v>93954</v>
          </cell>
          <cell r="B4458" t="str">
            <v>EXECUÇÃO DE GRAMPO PARA SOLO GRAMPEADO COM COMPRIMENTO MAIOR QUE 6 M E MENOR OU IGUAL A 8 M, DIÂMETRO DE 10 CM, PERFURAÇÃO COM EQUIPAMENTO M ANUAL E ARMADURA COM DIÂMETRO DE 16 MM. AF_05/2016</v>
          </cell>
          <cell r="C4458" t="str">
            <v>M</v>
          </cell>
          <cell r="D4458">
            <v>95.84</v>
          </cell>
        </row>
        <row r="4459">
          <cell r="A4459">
            <v>93955</v>
          </cell>
          <cell r="B4459" t="str">
            <v>EXECUÇÃO DE GRAMPO PARA SOLO GRAMPEADO COM COMPRIMENTO MAIOR QUE 8 M E MENOR OU IGUAL A 10 M, DIÂMETRO DE 10 CM, PERFURAÇÃO COM EQUIPAMENTO MANUAL E ARMADURA COM DIÂMETRO DE 16 MM. AF_05/2016</v>
          </cell>
          <cell r="C4459" t="str">
            <v>M</v>
          </cell>
          <cell r="D4459">
            <v>92.89</v>
          </cell>
        </row>
        <row r="4460">
          <cell r="A4460">
            <v>93956</v>
          </cell>
          <cell r="B4460" t="str">
            <v>EXECUÇÃO DE GRAMPO PARA SOLO GRAMPEADO COM COMPRIMENTO MAIOR QUE 10 M, DIÂMETRO DE 10 CM, PERFURAÇÃO COM EQUIPAMENTO MANUAL E ARMADURA COM D IÂMETRO DE 16 MM. AF_05/2016</v>
          </cell>
          <cell r="C4460" t="str">
            <v>M</v>
          </cell>
          <cell r="D4460">
            <v>90.55</v>
          </cell>
        </row>
        <row r="4461">
          <cell r="A4461">
            <v>93957</v>
          </cell>
          <cell r="B4461" t="str">
            <v>EXECUÇÃO DE GRAMPO PARA SOLO GRAMPEADO COM COMPRIMENTO MENOR OU IGUAL A 4 M, DIÂMETRO DE 10 CM, PERFURAÇÃO COM EQUIPAMENTO MANUAL E ARMADURA COM DIÂMETRO DE 20 MM. AF_05/2016</v>
          </cell>
          <cell r="C4461" t="str">
            <v>M</v>
          </cell>
          <cell r="D4461">
            <v>111.14</v>
          </cell>
        </row>
        <row r="4462">
          <cell r="A4462">
            <v>93958</v>
          </cell>
          <cell r="B4462" t="str">
            <v>EXECUÇÃO DE GRAMPO PARA SOLO GRAMPEADO COM COMPRIMENTO MAIOR QUE 4 M E MENOR OU IGUAL A 6 M, DIÂMETRO DE 10 CM, PERFURAÇÃO COM EQUIPAMENTO M ANUAL E ARMADURA COM DIÂMETRO DE 20 MM. AF_05/2016</v>
          </cell>
          <cell r="C4462" t="str">
            <v>M</v>
          </cell>
          <cell r="D4462">
            <v>103.78</v>
          </cell>
        </row>
        <row r="4463">
          <cell r="A4463">
            <v>93959</v>
          </cell>
          <cell r="B4463" t="str">
            <v>EXECUÇÃO DE GRAMPO PARA SOLO GRAMPEADO COM COMPRIMENTO MAIOR QUE 6 M E MENOR OU IGUAL A 8 M, DIÂMETRO DE 10 CM, PERFURAÇÃO COM EQUIPAMENTO M ANUAL E ARMADURA COM DIÂMETRO DE 20 MM. AF_05/2016</v>
          </cell>
          <cell r="C4463" t="str">
            <v>M</v>
          </cell>
          <cell r="D4463">
            <v>99.41</v>
          </cell>
        </row>
        <row r="4464">
          <cell r="A4464">
            <v>93960</v>
          </cell>
          <cell r="B4464" t="str">
            <v>EXECUÇÃO DE GRAMPO PARA SOLO GRAMPEADO COM COMPRIMENTO MAIOR QUE 8 M E MENOR OU IGUAL A 10 M, DIÂMETRO DE 10 CM, PERFURAÇÃO COM EQUIPAMENTO MANUAL E ARMADURA COM DIÂMETRO DE 20 MM. AF_05/2016</v>
          </cell>
          <cell r="C4464" t="str">
            <v>M</v>
          </cell>
          <cell r="D4464">
            <v>96.35</v>
          </cell>
        </row>
        <row r="4465">
          <cell r="A4465">
            <v>93961</v>
          </cell>
          <cell r="B4465" t="str">
            <v>EXECUÇÃO DE GRAMPO PARA SOLO GRAMPEADO COM COMPRIMENTO MAIOR QUE 10 M, DIÂMETRO DE 10 CM, PERFURAÇÃO COM EQUIPAMENTO MANUAL E ARMADURA COM D IÂMETRO DE 20 MM. AF_05/2016</v>
          </cell>
          <cell r="C4465" t="str">
            <v>M</v>
          </cell>
          <cell r="D4465">
            <v>93.94</v>
          </cell>
        </row>
        <row r="4466">
          <cell r="A4466">
            <v>93962</v>
          </cell>
          <cell r="B4466" t="str">
            <v>EXECUÇÃO DE GRAMPO PARA SOLO GRAMPEADO COM COMPRIMENTO MENOR OU IGUAL A 4 M, DIÂMETRO DE 7 CM, PERFURAÇÃO COM EQUIPAMENTO MANUAL E ARMADURA COM DIÂMETRO DE 16 MM. AF_05/2016</v>
          </cell>
          <cell r="C4466" t="str">
            <v>M</v>
          </cell>
          <cell r="D4466">
            <v>99.34</v>
          </cell>
        </row>
        <row r="4467">
          <cell r="A4467">
            <v>93963</v>
          </cell>
          <cell r="B4467" t="str">
            <v>EXECUÇÃO DE GRAMPO PARA SOLO GRAMPEADO COM COMPRIMENTO MAIOR QUE 4 E M ENOR OU IGUAL A 6 M, DIÂMETRO DE 7 CM, PERFURAÇÃO COM EQUIPAMENTO MANU AL E ARMADURA COM DIÂMETRO DE 16 MM. AF_05/2016</v>
          </cell>
          <cell r="C4467" t="str">
            <v>M</v>
          </cell>
          <cell r="D4467">
            <v>92.35</v>
          </cell>
        </row>
        <row r="4468">
          <cell r="A4468">
            <v>93964</v>
          </cell>
          <cell r="B4468" t="str">
            <v>EXECUÇÃO DE GRAMPO PARA SOLO GRAMPEADO COM COMPRIMENTO MAIOR QUE 6 M E MENOR OU IGUAL A 8 M, DIÂMETRO DE 7 CM, PERFURAÇÃO COM EQUIPAMENTO MA NUAL E ARMADURA COM DIÂMETRO DE 16 MM. AF_05/2016</v>
          </cell>
          <cell r="C4468" t="str">
            <v>M</v>
          </cell>
          <cell r="D4468">
            <v>88.19</v>
          </cell>
        </row>
        <row r="4469">
          <cell r="A4469">
            <v>93965</v>
          </cell>
          <cell r="B4469" t="str">
            <v>EXECUÇÃO DE GRAMPO PARA SOLO GRAMPEADO COM COMPRIMENTO MAIOR QUE 8 M E MENOR OU IGUAL A 10 M, DIÂMETRO DE 7 CM, PERFURAÇÃO COM EQUIPAMENTO M ANUAL E ARMADURA COM DIÂMETRO DE 16 MM. AF_05/2016</v>
          </cell>
          <cell r="C4469" t="str">
            <v>M</v>
          </cell>
          <cell r="D4469">
            <v>83.92</v>
          </cell>
        </row>
        <row r="4470">
          <cell r="A4470">
            <v>93966</v>
          </cell>
          <cell r="B4470" t="str">
            <v>EXECUÇÃO DE GRAMPO PARA SOLO GRAMPEADO COM COMPRIMENTO MAIOR QUE 10 M, DIÂMETRO DE 7 CM, PERFURAÇÃO COM EQUIPAMENTO MANUAL E ARMADURA COM DI ÂMETRO DE 16 MM. AF_05/2016</v>
          </cell>
          <cell r="C4470" t="str">
            <v>M</v>
          </cell>
          <cell r="D4470">
            <v>82.93</v>
          </cell>
        </row>
        <row r="4471">
          <cell r="A4471">
            <v>93967</v>
          </cell>
          <cell r="B4471" t="str">
            <v>EXECUÇÃO DE GRAMPO PARA SOLO GRAMPEADO COM COMPRIMENTO MENOR OU IGUAL A 4 M, DIÂMETRO DE 7 CM, PERFURAÇÃO COM EQUIPAMENTO MANUAL E ARMADURA COM DIÂMETRO DE 20 MM. AF_05/2016</v>
          </cell>
          <cell r="C4471" t="str">
            <v>M</v>
          </cell>
          <cell r="D4471">
            <v>103.45</v>
          </cell>
        </row>
        <row r="4472">
          <cell r="A4472">
            <v>93968</v>
          </cell>
          <cell r="B4472" t="str">
            <v>EXECUÇÃO DE GRAMPO PARA SOLO GRAMPEADO COM COMPRIMENTO MAIOR QUE 4 E M ENOR OU IGUAL A 6 M, DIÂMETRO DE 7 CM, PERFURAÇÃO COM EQUIPAMENTO MANU AL E ARMADURA COM DIÂMETRO DE 20 MM. AF_05/2016</v>
          </cell>
          <cell r="C4472" t="str">
            <v>M</v>
          </cell>
          <cell r="D4472">
            <v>96.11</v>
          </cell>
        </row>
        <row r="4473">
          <cell r="A4473">
            <v>93969</v>
          </cell>
          <cell r="B4473" t="str">
            <v>EXECUÇÃO DE GRAMPO PARA SOLO GRAMPEADO COM COMPRIMENTO MAIOR QUE 6 M E MENOR OU IGUAL A 8 M, DIÂMETRO DE 7 CM, PERFURAÇÃO COM EQUIPAMENTO MA NUAL E ARMADURA COM DIÂMETRO DE 20 MM. AF_05/2016</v>
          </cell>
          <cell r="C4473" t="str">
            <v>M</v>
          </cell>
          <cell r="D4473">
            <v>91.76</v>
          </cell>
        </row>
        <row r="4474">
          <cell r="A4474">
            <v>93970</v>
          </cell>
          <cell r="B4474" t="str">
            <v>EXECUÇÃO DE GRAMPO PARA SOLO GRAMPEADO COM COMPRIMENTO MAIOR QUE 8 MEN OR OU IGUAL A 10 M, DIÂMETRO DE 7 CM, PERFURAÇÃO COM EQUIPAMENTO MANUA L E ARMADURA COM DIÂMETRO DE 20 MM. AF_05/2016</v>
          </cell>
          <cell r="C4474" t="str">
            <v>M</v>
          </cell>
          <cell r="D4474">
            <v>88.71</v>
          </cell>
        </row>
        <row r="4475">
          <cell r="A4475">
            <v>93971</v>
          </cell>
          <cell r="B4475" t="str">
            <v>EXECUÇÃO DE GRAMPO PARA SOLO GRAMPEADO COM COMPRIMENTO MAIOR QUE 10 M, DIÂMETRO DE 7 CM, PERFURAÇÃO COM EQUIPAMENTO MANUAL E ARMADURA COM DI ÂMETRO DE 20 MM. AF_05/2016</v>
          </cell>
          <cell r="C4475" t="str">
            <v>M</v>
          </cell>
          <cell r="D4475">
            <v>82.79</v>
          </cell>
        </row>
        <row r="4476">
          <cell r="A4476">
            <v>94037</v>
          </cell>
          <cell r="B4476" t="str">
            <v>ESCORAMENTO DE VALA, TIPO PONTALETEAMENTO, COM PROFUNDIDADE DE 0 A 1,5 M, LARGURA MENOR QUE 1,5 M, EM LOCAL COM NÍVEL ALTO DE INTERFERÊNCIA. AF_06/2016</v>
          </cell>
          <cell r="C4476" t="str">
            <v>M2</v>
          </cell>
          <cell r="D4476">
            <v>12.25</v>
          </cell>
        </row>
        <row r="4477">
          <cell r="A4477">
            <v>94038</v>
          </cell>
          <cell r="B4477" t="str">
            <v>ESCORAMENTO DE VALA, TIPO PONTALETEAMENTO, COM PROFUNDIDADE DE 0 A 1,5 M, LARGURA MAIOR OU IGUAL A 1,5 M E MENOR QUE 2,5 M, EM LOCAL COM NÍV EL ALTO DE INTERFERÊNCIA. AF_06/2016</v>
          </cell>
          <cell r="C4477" t="str">
            <v>M2</v>
          </cell>
          <cell r="D4477">
            <v>17.309999999999999</v>
          </cell>
        </row>
        <row r="4478">
          <cell r="A4478">
            <v>94039</v>
          </cell>
          <cell r="B4478" t="str">
            <v>ESCORAMENTO DE VALA, TIPO PONTALETEAMENTO, COM PROFUNDIDADE DE 1,5 A 3 ,0 M, LARGURA MENOR QUE 1,5 M, EM LOCAL COM NÍVEL ALTO DE INTERFERÊNCI A. AF_06/2016</v>
          </cell>
          <cell r="C4478" t="str">
            <v>M2</v>
          </cell>
          <cell r="D4478">
            <v>9.6</v>
          </cell>
        </row>
        <row r="4479">
          <cell r="A4479">
            <v>94040</v>
          </cell>
          <cell r="B4479" t="str">
            <v>ESCORAMENTO DE VALA, TIPO PONTALETEAMENTO, COM PROFUNDIDADE DE 1,5 A 3 ,0 M, LARGURA MAIOR OU IGUAL A 1,5 M E MENOR QUE 2,5 M, EM LOCAL COM N ÍVEL ALTO DE INTERFERÊNCIA. AF_06/2016</v>
          </cell>
          <cell r="C4479" t="str">
            <v>M2</v>
          </cell>
          <cell r="D4479">
            <v>14.68</v>
          </cell>
        </row>
        <row r="4480">
          <cell r="A4480">
            <v>94041</v>
          </cell>
          <cell r="B4480" t="str">
            <v>ESCORAMENTO DE VALA, TIPO PONTALETEAMENTO, COM PROFUNDIDADE DE 3,0 A 4 ,5 M, LARGURA MENOR QUE 1,5 M EM LOCAL COM NÍVEL ALTO DE INTERFERÊNCIA . AF_06/2016</v>
          </cell>
          <cell r="C4480" t="str">
            <v>M2</v>
          </cell>
          <cell r="D4480">
            <v>7.26</v>
          </cell>
        </row>
        <row r="4481">
          <cell r="A4481">
            <v>94042</v>
          </cell>
          <cell r="B4481" t="str">
            <v>ESCORAMENTO DE VALA, TIPO PONTALETEAMENTO, COM PROFUNDIDADE DE 3,0 A 4 ,5 M, LARGURA MAIOR OU IGUAL A 1,5 M E MENOR QUE 2,5 M, EM LOCAL COM N ÍVEL ALTO DE INTERFERÊNCIA. AF_06/2016</v>
          </cell>
          <cell r="C4481" t="str">
            <v>M2</v>
          </cell>
          <cell r="D4481">
            <v>12.51</v>
          </cell>
        </row>
        <row r="4482">
          <cell r="A4482">
            <v>94043</v>
          </cell>
          <cell r="B4482" t="str">
            <v>ESCORAMENTO DE VALA, TIPO PONTALETEAMENTO, COM PROFUNDIDADE DE 0 A 1,5 M, LARGURA MENOR QUE 1,5 M, EM LOCAL COM NÍVEL BAIXO DE INTERFERÊNCIA . AF_06/2016</v>
          </cell>
          <cell r="C4482" t="str">
            <v>M2</v>
          </cell>
          <cell r="D4482">
            <v>11.47</v>
          </cell>
        </row>
        <row r="4483">
          <cell r="A4483">
            <v>94044</v>
          </cell>
          <cell r="B4483" t="str">
            <v>ESCORAMENTO DE VALA, TIPO PONTALETEAMENTO, COM PROFUNDIDADE DE 0 A 1,5 M, LARGURA MAIOR OU IGUAL A 1,5 M E MENOR QUE 2,5 M, EM LOCAL COM NÍV EL BAIXO DE INTERFERÊNCIA. AF_06/2016</v>
          </cell>
          <cell r="C4483" t="str">
            <v>M2</v>
          </cell>
          <cell r="D4483">
            <v>16.559999999999999</v>
          </cell>
        </row>
        <row r="4484">
          <cell r="A4484">
            <v>94045</v>
          </cell>
          <cell r="B4484" t="str">
            <v>ESCORAMENTO DE VALA, TIPO PONTALETEAMENTO, COM PROFUNDIDADE DE 1,5 A 3 ,0 M, LARGURA MENOR QUE 1,5 M, EM LOCAL COM NÍVEL BAIXO DE INTERFERÊNC IA. AF_06/2016</v>
          </cell>
          <cell r="C4484" t="str">
            <v>M2</v>
          </cell>
          <cell r="D4484">
            <v>8.84</v>
          </cell>
        </row>
        <row r="4485">
          <cell r="A4485">
            <v>94046</v>
          </cell>
          <cell r="B4485" t="str">
            <v>ESCORAMENTO DE VALA, TIPO PONTALETEAMENTO, COM PROFUNDIDADE DE 1,5 A 3 ,0 M, LARGURA MAIOR OU IGUAL A 1,5 M E MENOR QUE 2,5 M, EM LOCAL COM N ÍVEL BAIXO DE INTERFERÊNCIA. AF_06/2016</v>
          </cell>
          <cell r="C4485" t="str">
            <v>M2</v>
          </cell>
          <cell r="D4485">
            <v>13.9</v>
          </cell>
        </row>
        <row r="4486">
          <cell r="A4486">
            <v>94047</v>
          </cell>
          <cell r="B4486" t="str">
            <v>ESCORAMENTO DE VALA, TIPO PONTALETEAMENTO, COM PROFUNDIDADE DE 3,0 A 4 ,5 M, LARGURA MENOR QUE 1,5 M EM LOCAL COM NÍVEL BAIXO DE INTERFERÊNCI A. AF_06/2016</v>
          </cell>
          <cell r="C4486" t="str">
            <v>M2</v>
          </cell>
          <cell r="D4486">
            <v>6.51</v>
          </cell>
        </row>
        <row r="4487">
          <cell r="A4487">
            <v>94048</v>
          </cell>
          <cell r="B4487" t="str">
            <v>ESCORAMENTO DE VALA, TIPO PONTALETEAMENTO, COM PROFUNDIDADE DE 3,0 A 4 ,5 M, LARGURA MAIOR OU IGUAL A 1,5 M E MENOR QUE 2,5 M, EM LOCAL COM N ÍVEL BAIXO DE INTERFERÊNCIA. AF_06/2016</v>
          </cell>
          <cell r="C4487" t="str">
            <v>M2</v>
          </cell>
          <cell r="D4487">
            <v>11.73</v>
          </cell>
        </row>
        <row r="4488">
          <cell r="A4488">
            <v>94049</v>
          </cell>
          <cell r="B4488" t="str">
            <v>ESCORAMENTO DE VALA, TIPO DESCONTÍNUO, COM PROFUNDIDADE DE 0 A 1,5 M, LARGURA MENOR QUE 1,5 M, EM LOCAL COM NÍVEL ALTO DE INTERFERÊNCIA. AF_ 06/2016</v>
          </cell>
          <cell r="C4488" t="str">
            <v>M2</v>
          </cell>
          <cell r="D4488">
            <v>19.14</v>
          </cell>
        </row>
        <row r="4489">
          <cell r="A4489">
            <v>94050</v>
          </cell>
          <cell r="B4489" t="str">
            <v>ESCORAMENTO DE VALA, TIPO DESCONTÍNUO, COM PROFUNDIDADE DE 0 A 1,5 M, LARGURA MAIOR OU IGUAL A 1,5 M E MENOR QUE 2,5 M, EM LOCAL COM NÍVEL A LTO DE INTERFERÊNCIA. AF_06/2016</v>
          </cell>
          <cell r="C4489" t="str">
            <v>M2</v>
          </cell>
          <cell r="D4489">
            <v>25.67</v>
          </cell>
        </row>
        <row r="4490">
          <cell r="A4490">
            <v>94051</v>
          </cell>
          <cell r="B4490" t="str">
            <v>ESCORAMENTO DE VALA, TIPO DESCONTÍNUO, COM PROFUNDIDADE DE 1,5 M A 3,0 M, LARGURA MENOR QUE 1,5 M, EM LOCAL COM NÍVEL ALTO DE INTERFERÊNCIA. AF_06/2016</v>
          </cell>
          <cell r="C4490" t="str">
            <v>M2</v>
          </cell>
          <cell r="D4490">
            <v>15.54</v>
          </cell>
        </row>
        <row r="4491">
          <cell r="A4491">
            <v>94052</v>
          </cell>
          <cell r="B4491" t="str">
            <v>ESCORAMENTO DE VALA, TIPO DESCONTÍNUO, COM PROFUNDIDADE DE 1,5 A 3,0 M , LARGURA MAIOR OU IGUAL A 1,5 M E MENOR QUE 2,5 M, EM LOCAL COM NÍVEL ALTO DE INTERFERÊNCIA. AF_06/2016</v>
          </cell>
          <cell r="C4491" t="str">
            <v>M2</v>
          </cell>
          <cell r="D4491">
            <v>21.98</v>
          </cell>
        </row>
        <row r="4492">
          <cell r="A4492">
            <v>94053</v>
          </cell>
          <cell r="B4492" t="str">
            <v>ESCORAMENTO DE VALA, TIPO DESCONTÍNUO, COM PROFUNDIDADE DE 3,0 A 4,5 M , LARGURA MENOR QUE 1,5 M, EM LOCAL COM NÍVEL ALTO DE INTERFERÊNCIA. A F_06/2016</v>
          </cell>
          <cell r="C4492" t="str">
            <v>M2</v>
          </cell>
          <cell r="D4492">
            <v>13.02</v>
          </cell>
        </row>
        <row r="4493">
          <cell r="A4493">
            <v>94054</v>
          </cell>
          <cell r="B4493" t="str">
            <v>ESCORAMENTO DE VALA, TIPO DESCONTÍNUO, COM PROFUNDIDADE DE 3,0 A 4,5 M , LARGURA MAIOR OU IGUAL A 1,5 E MENOR QUE 2,5 M, EM LOCAL COM NÍVEL A LTO DE INTERFERÊNCIA. AF_06/2016</v>
          </cell>
          <cell r="C4493" t="str">
            <v>M2</v>
          </cell>
          <cell r="D4493">
            <v>19.62</v>
          </cell>
        </row>
        <row r="4494">
          <cell r="A4494">
            <v>94055</v>
          </cell>
          <cell r="B4494" t="str">
            <v>ESCORAMENTO DE VALA, TIPO DESCONTÍNUO, COM PROFUNDIDADE DE 0 A 1,5 M, LARGURA MENOR QUE 1,5 M, EM LOCAL COM NÍVEL BAIXO DE INTERFERÊNCIA. AF _06/2016</v>
          </cell>
          <cell r="C4494" t="str">
            <v>M2</v>
          </cell>
          <cell r="D4494">
            <v>18.13</v>
          </cell>
        </row>
        <row r="4495">
          <cell r="A4495">
            <v>94056</v>
          </cell>
          <cell r="B4495" t="str">
            <v>ESCORAMENTO DE VALA, TIPO DESCONTÍNUO, COM PROFUNDIDADE DE 0 A 1,5 M, LARGURA MAIOR OU IGUAL A 1,5 M E MENOR QUE 2,5 M, EM LOCAL COM NÍVEL B AIXO DE INTERFERÊNCIA. AF_06/2016</v>
          </cell>
          <cell r="C4495" t="str">
            <v>M2</v>
          </cell>
          <cell r="D4495">
            <v>24.69</v>
          </cell>
        </row>
        <row r="4496">
          <cell r="A4496">
            <v>94057</v>
          </cell>
          <cell r="B4496" t="str">
            <v>ESCORAMENTO DE VALA, TIPO DESCONTÍNUO, COM PROFUNDIDADE DE 1,5 M A 3,0 M, LARGURA MENOR QUE 1,5 M, EM LOCAL COM NÍVEL BAIXO DE INTERFERÊNCIA . AF_06/2016</v>
          </cell>
          <cell r="C4496" t="str">
            <v>M2</v>
          </cell>
          <cell r="D4496">
            <v>14.56</v>
          </cell>
        </row>
        <row r="4497">
          <cell r="A4497">
            <v>94058</v>
          </cell>
          <cell r="B4497" t="str">
            <v>ESCORAMENTO DE VALA, TIPO DESCONTÍNUO, COM PROFUNDIDADE DE 1,5 A 3,0 M , LARGURA MAIOR OU IGUAL A 1,5 M E MENOR QUE 2,5 M, EM LOCAL COM NÍVEL BAIXO DE INTERFERÊNCIA. AF_06/2016</v>
          </cell>
          <cell r="C4497" t="str">
            <v>M2</v>
          </cell>
          <cell r="D4497">
            <v>20.98</v>
          </cell>
        </row>
        <row r="4498">
          <cell r="A4498">
            <v>94059</v>
          </cell>
          <cell r="B4498" t="str">
            <v>ESCORAMENTO DE VALA, TIPO DESCONTÍNUO, COM PROFUNDIDADE DE 3,0 A 4,5 M , LARGURA MENOR QUE 1,5 M, EM LOCAL COM NÍVEL BAIXO DE INTERFERÊNCIA. AF_06/2016</v>
          </cell>
          <cell r="C4498" t="str">
            <v>M2</v>
          </cell>
          <cell r="D4498">
            <v>12.03</v>
          </cell>
        </row>
        <row r="4499">
          <cell r="A4499">
            <v>94060</v>
          </cell>
          <cell r="B4499" t="str">
            <v>ESCORAMENTO DE VALA, TIPO DESCONTÍNUO, COM PROFUNDIDADE DE 3,0 A 4,5 M , LARGURA MAIOR OU IGUAL A 1,5 E MENOR QUE 2,5 M, EM LOCAL COM NÍVEL B AIXO DE INTERFERÊNCIA. AF_06/2016</v>
          </cell>
          <cell r="C4499" t="str">
            <v>M2</v>
          </cell>
          <cell r="D4499">
            <v>18.62</v>
          </cell>
        </row>
        <row r="4500">
          <cell r="A4500">
            <v>94097</v>
          </cell>
          <cell r="B4500" t="str">
            <v>PREPARO DE FUNDO DE VALA COM LARGURA MENOR QUE 1,5 M, EM LOCAL COM NÍV EL BAIXO DE INTERFERÊNCIA. AF_06/2016</v>
          </cell>
          <cell r="C4500" t="str">
            <v>M2</v>
          </cell>
          <cell r="D4500">
            <v>3.84</v>
          </cell>
        </row>
        <row r="4501">
          <cell r="A4501">
            <v>94098</v>
          </cell>
          <cell r="B4501" t="str">
            <v>PREPARO DE FUNDO DE VALA  COM LARGURA MENOR QUE 1,5 M, EM LOCAL COM NÍ VEL ALTO DE INTERFERÊNCIA. AF_06/2016</v>
          </cell>
          <cell r="C4501" t="str">
            <v>M2</v>
          </cell>
          <cell r="D4501">
            <v>4.3499999999999996</v>
          </cell>
        </row>
        <row r="4502">
          <cell r="A4502">
            <v>94099</v>
          </cell>
          <cell r="B4502" t="str">
            <v>PREPARO DE FUNDO DE VALA COM LARGURA MAIOR OU IGUAL A 1,5 M E MENOR QU E 2,5 M, EM LOCAL COM NÍVEL BAIXO DE INTERFERÊNCIA. AF_06/2016</v>
          </cell>
          <cell r="C4502" t="str">
            <v>M2</v>
          </cell>
          <cell r="D4502">
            <v>1.9</v>
          </cell>
        </row>
        <row r="4503">
          <cell r="A4503">
            <v>94100</v>
          </cell>
          <cell r="B4503" t="str">
            <v>PREPARO DE FUNDO DE VALA  COM LARGURA MAIOR OU IGUAL A 1,5 M E MENOR Q UE 2,5 M, EM LOCAL COM NÍVEL ALTO DE INTERFERÊNCIA. AF_06/2016</v>
          </cell>
          <cell r="C4503" t="str">
            <v>M2</v>
          </cell>
          <cell r="D4503">
            <v>2.41</v>
          </cell>
        </row>
        <row r="4504">
          <cell r="A4504">
            <v>94102</v>
          </cell>
          <cell r="B4504" t="str">
            <v>PREPARO DE FUNDO DE VALA (LASTRO) COM LARGURA MENOR QUE 1,5 M, COM CAM ADA DE AREIA, LANÇAMENTO MANUAL, EM LOCAL COM NÍVEL BAIXO DE INTERFERÊ NCIA. AF_06/2016</v>
          </cell>
          <cell r="C4504" t="str">
            <v>M3</v>
          </cell>
          <cell r="D4504">
            <v>142.56</v>
          </cell>
        </row>
        <row r="4505">
          <cell r="A4505">
            <v>94103</v>
          </cell>
          <cell r="B4505" t="str">
            <v>PREPARO DE FUNDO DE VALA (LASTRO) COM LARGURA MENOR QUE 1,5 M, COM CAM ADA DE BRITA, LANÇAMENTO MANUAL, EM LOCAL COM NÍVEL BAIXO DE INTERFERÊ NCIA. AF_06/2016</v>
          </cell>
          <cell r="C4505" t="str">
            <v>M3</v>
          </cell>
          <cell r="D4505">
            <v>161.30000000000001</v>
          </cell>
        </row>
        <row r="4506">
          <cell r="A4506">
            <v>94104</v>
          </cell>
          <cell r="B4506" t="str">
            <v>PREPARO DE FUNDO DE VALA (LASTRO) COM LARGURA MENOR QUE 1,5 M, COM CAM ADA DE AREIA, LANÇAMENTO MANUAL, EM LOCAL COM NÍVEL ALTO DE INTERFERÊN CIA. AF_06/2016</v>
          </cell>
          <cell r="C4506" t="str">
            <v>M3</v>
          </cell>
          <cell r="D4506">
            <v>145.49</v>
          </cell>
        </row>
        <row r="4507">
          <cell r="A4507">
            <v>94105</v>
          </cell>
          <cell r="B4507" t="str">
            <v>PREPARO DE FUNDO DE VALA (LASTRO) COM LARGURA MENOR QUE 1,5 M, COM CAM ADA DE BRITA, LANÇAMENTO MANUAL, EM LOCAL COM NÍVEL ALTO DE INTERFERÊN CIA. AF_06/2016</v>
          </cell>
          <cell r="C4507" t="str">
            <v>M3</v>
          </cell>
          <cell r="D4507">
            <v>164.24</v>
          </cell>
        </row>
        <row r="4508">
          <cell r="A4508">
            <v>94106</v>
          </cell>
          <cell r="B4508" t="str">
            <v>PREPARO DE FUNDO DE VALA (LASTRO) COM LARGURA MAIOR OU IGUAL A 1,5 M E MENOR QUE 2,5 M, COM CAMADA DE AREIA, LANÇAMENTO MANUAL, EM LOCAL COM NÍVEL BAIXO DE INTERFERÊNCIA. AF_06/2016</v>
          </cell>
          <cell r="C4508" t="str">
            <v>M3</v>
          </cell>
          <cell r="D4508">
            <v>127.74</v>
          </cell>
        </row>
        <row r="4509">
          <cell r="A4509">
            <v>94107</v>
          </cell>
          <cell r="B4509" t="str">
            <v>PREPARO DE FUNDO DE VALA (LASTRO) COM LARGURA MAIOR OU IGUAL A 1,5 M E MENOR QUE 2,5 M, COM CAMADA DE BRITA, LANÇAMENTO MANUAL, EM LOCAL COM NÍVEL BAIXO DE INTERFERÊNCIA. AF_06/2016</v>
          </cell>
          <cell r="C4509" t="str">
            <v>M3</v>
          </cell>
          <cell r="D4509">
            <v>146.49</v>
          </cell>
        </row>
        <row r="4510">
          <cell r="A4510">
            <v>94108</v>
          </cell>
          <cell r="B4510" t="str">
            <v>PREPARO DE FUNDO DE VALA (LASTRO) COM LARGURA MAIOR OU IGUAL A 1,5 M E MENOR QUE 2,5 M, COM CAMADA DE AREIA, LANÇAMENTO MANUAL, EM LOCAL COM NÍVEL ALTO DE INTERFERÊNCIA. AF_06/2016</v>
          </cell>
          <cell r="C4510" t="str">
            <v>M3</v>
          </cell>
          <cell r="D4510">
            <v>130.68</v>
          </cell>
        </row>
        <row r="4511">
          <cell r="A4511">
            <v>94110</v>
          </cell>
          <cell r="B4511" t="str">
            <v>PREPARO DE FUNDO DE VALA (LASTRO) COM LARGURA MAIOR OU IGUAL A 1,5 M E MENOR QUE 2,5 M, COM CAMADA DE BRITA, LANÇAMENTO MANUAL, EM LOCAL COM NÍVEL ALTO DE INTERFERÊNCIA. AF_06/2016</v>
          </cell>
          <cell r="C4511" t="str">
            <v>M3</v>
          </cell>
          <cell r="D4511">
            <v>149.41999999999999</v>
          </cell>
        </row>
        <row r="4512">
          <cell r="A4512">
            <v>94111</v>
          </cell>
          <cell r="B4512" t="str">
            <v>PREPARO DE FUNDO DE VALA (LASTRO) COM LARGURA MENOR QUE 1,5 M, COM CAM ADA DE AREIA, LANÇAMENTO MECANIZADO, EM LOCAL COM NÍVEL BAIXO DE INTER FERÊNCIA. AF_06/2016</v>
          </cell>
          <cell r="C4512" t="str">
            <v>M3</v>
          </cell>
          <cell r="D4512">
            <v>124.29</v>
          </cell>
        </row>
        <row r="4513">
          <cell r="A4513">
            <v>94112</v>
          </cell>
          <cell r="B4513" t="str">
            <v>PREPARO DE FUNDO DE VALA (LASTRO) COM LARGURA MENOR QUE 1,5 M, COM CAM ADA DE BRITA, LANÇAMENTO MECANIZADO, EM LOCAL COM NÍVEL BAIXO DE INTER FERÊNCIA. AF_06/2016</v>
          </cell>
          <cell r="C4513" t="str">
            <v>M3</v>
          </cell>
          <cell r="D4513">
            <v>138.78</v>
          </cell>
        </row>
        <row r="4514">
          <cell r="A4514">
            <v>94113</v>
          </cell>
          <cell r="B4514" t="str">
            <v>PREPARO DE FUNDO DE VALA (LASTRO) COM LARGURA MENOR QUE 1,5 M, COM CAM ADA DE AREIA, LANÇAMENTO MECANIZADO, EM LOCAL COM NÍVEL ALTO DE INTERF ERÊNCIA. AF_06/2016</v>
          </cell>
          <cell r="C4514" t="str">
            <v>M3</v>
          </cell>
          <cell r="D4514">
            <v>129.16999999999999</v>
          </cell>
        </row>
        <row r="4515">
          <cell r="A4515">
            <v>94114</v>
          </cell>
          <cell r="B4515" t="str">
            <v>PREPARO DE FUNDO DE VALA (LASTRO) COM LARGURA MENOR QUE 1,5 M, COM CAM ADA DE BRITA, LANÇAMENTO MECANIZADO, EM LOCAL COM NÍVEL ALTO DE INTERF ERÊNCIA. AF_06/2016</v>
          </cell>
          <cell r="C4515" t="str">
            <v>M3</v>
          </cell>
          <cell r="D4515">
            <v>144.28</v>
          </cell>
        </row>
        <row r="4516">
          <cell r="A4516">
            <v>94115</v>
          </cell>
          <cell r="B4516" t="str">
            <v>PREPARO DE FUNDO DE VALA (LASTRO) COM LARGURA MAIOR OU IGUAL A 1,5 M E MENOR QUE 2,5 M, COM CAMADA DE AREIA, LANÇAMENTO MECANIZADO, EM LOCAL COM NÍVEL BAIXO DE INTERFERÊNCIA. AF_06/2016</v>
          </cell>
          <cell r="C4516" t="str">
            <v>M3</v>
          </cell>
          <cell r="D4516">
            <v>101.48</v>
          </cell>
        </row>
        <row r="4517">
          <cell r="A4517">
            <v>94116</v>
          </cell>
          <cell r="B4517" t="str">
            <v>PREPARO DE FUNDO DE VALA (LASTRO) COM LARGURA MAIOR OU IGUAL A 1,5 M E MENOR QUE 2,5 M, COM CAMADA DE BRITA, LANÇAMENTO MECANIZADO, EM LOCAL COM NÍVEL BAIXO DE INTERFERÊNCIA. AF_06/2016</v>
          </cell>
          <cell r="C4517" t="str">
            <v>M3</v>
          </cell>
          <cell r="D4517">
            <v>112.65</v>
          </cell>
        </row>
        <row r="4518">
          <cell r="A4518">
            <v>94117</v>
          </cell>
          <cell r="B4518" t="str">
            <v>PREPARO DE FUNDO DE VALA (LASTRO) COM LARGURA MAIOR OU IGUAL A 1,5 M E MENOR QUE 2,5 M, COM CAMADA DE AREIA, LANÇAMENTO MECANIZADO, EM LOCAL COM NÍVEL ALTO DE INTERFERÊNCIA. AF_06/2016</v>
          </cell>
          <cell r="C4518" t="str">
            <v>M3</v>
          </cell>
          <cell r="D4518">
            <v>106</v>
          </cell>
        </row>
        <row r="4519">
          <cell r="A4519">
            <v>94118</v>
          </cell>
          <cell r="B4519" t="str">
            <v>PREPARO DE FUNDO DE VALA (LASTRO) COM LARGURA MAIOR OU IGUAL A 1,5 M E MENOR QUE 2,5 M, COM CAMADA DE BRITA, LANÇAMENTO MECANIZADO, EM LOCAL COM NÍVEL ALTO DE INTERFERÊNCIA. AF_06/2016</v>
          </cell>
          <cell r="C4519" t="str">
            <v>M3</v>
          </cell>
          <cell r="D4519">
            <v>117.98</v>
          </cell>
        </row>
        <row r="4520">
          <cell r="A4520">
            <v>94189</v>
          </cell>
          <cell r="B4520" t="str">
            <v>TELHAMENTO COM TELHA DE CONCRETO DE ENCAIXE, COM ATÉ 2 ÁGUAS, INCLUSO TRANSPORTE VERTICAL. AF_06/2016</v>
          </cell>
          <cell r="C4520" t="str">
            <v>M2</v>
          </cell>
          <cell r="D4520">
            <v>27.73</v>
          </cell>
        </row>
        <row r="4521">
          <cell r="A4521">
            <v>94192</v>
          </cell>
          <cell r="B4521" t="str">
            <v>TELHAMENTO COM TELHA DE CONCRETO DE ENCAIXE, COM MAIS DE 2 ÁGUAS, INCL USO TRANSPORTE VERTICAL. AF_06/2016</v>
          </cell>
          <cell r="C4521" t="str">
            <v>M2</v>
          </cell>
          <cell r="D4521">
            <v>29.18</v>
          </cell>
        </row>
        <row r="4522">
          <cell r="A4522">
            <v>94195</v>
          </cell>
          <cell r="B4522" t="str">
            <v>TELHAMENTO COM TELHA CERÂMICA DE ENCAIXE, TIPO PORTUGUESA, COM ATÉ 2 Á GUAS, INCLUSO TRANSPORTE VERTICAL. AF_06/2016</v>
          </cell>
          <cell r="C4522" t="str">
            <v>M2</v>
          </cell>
          <cell r="D4522">
            <v>37.86</v>
          </cell>
        </row>
        <row r="4523">
          <cell r="A4523">
            <v>94198</v>
          </cell>
          <cell r="B4523" t="str">
            <v>TELHAMENTO COM TELHA CERÂMICA DE ENCAIXE, TIPO PORTUGUESA, COM MAIS DE 2 ÁGUAS, INCLUSO TRANSPORTE VERTICAL. AF_06/2016</v>
          </cell>
          <cell r="C4523" t="str">
            <v>M2</v>
          </cell>
          <cell r="D4523">
            <v>39.770000000000003</v>
          </cell>
        </row>
        <row r="4524">
          <cell r="A4524">
            <v>94201</v>
          </cell>
          <cell r="B4524" t="str">
            <v>TELHAMENTO COM TELHA CERÂMICA CAPA-CANAL, TIPO COLONIAL, COM ATÉ 2 ÁGU AS, INCLUSO TRANSPORTE VERTICAL. AF_06/2016</v>
          </cell>
          <cell r="C4524" t="str">
            <v>M2</v>
          </cell>
          <cell r="D4524">
            <v>57.39</v>
          </cell>
        </row>
        <row r="4525">
          <cell r="A4525">
            <v>94204</v>
          </cell>
          <cell r="B4525" t="str">
            <v>TELHAMENTO COM TELHA CERÂMICA CAPA-CANAL, TIPO COLONIAL, COM MAIS DE 2 ÁGUAS, INCLUSO TRANSPORTE VERTICAL. AF_06/2016</v>
          </cell>
          <cell r="C4525" t="str">
            <v>M2</v>
          </cell>
          <cell r="D4525">
            <v>60.65</v>
          </cell>
        </row>
        <row r="4526">
          <cell r="A4526">
            <v>94207</v>
          </cell>
          <cell r="B4526" t="str">
            <v>TELHAMENTO COM TELHA ONDULADA DE FIBROCIMENTO, COM RECOBRIMENTO LATERA L DE 1/4 DE ONDA PARA TELHADO COM INCLINAÇÃO MAIOR QUE 10°, COM ATÉ 2 ÁGUAS, INCLUSO IÇAMENTO. AF_06/2016</v>
          </cell>
          <cell r="C4526" t="str">
            <v>M2</v>
          </cell>
          <cell r="D4526">
            <v>27.99</v>
          </cell>
        </row>
        <row r="4527">
          <cell r="A4527">
            <v>94210</v>
          </cell>
          <cell r="B4527" t="str">
            <v>TELHAMENTO COM TELHA ONDULADA DE FIBROCIMENTO, COM RECOBRIMENTO LATERA L DE 1 1/4 DE ONDA PARA TELHADO COM INCLINAÇÃO MÁXIMA DE 10°, COM ATÉ 2 ÁGUAS, INCLUSO IÇAMENTO</v>
          </cell>
          <cell r="C4527" t="str">
            <v>M2</v>
          </cell>
          <cell r="D4527">
            <v>29.82</v>
          </cell>
        </row>
        <row r="4528">
          <cell r="A4528">
            <v>94213</v>
          </cell>
          <cell r="B4528" t="str">
            <v>TELHAMENTO COM TELHA DE AÇO/ALUMÍNIO, COM ATÉ 2 ÁGUAS, INCLUSO IÇAMENT O. AF_06/2016</v>
          </cell>
          <cell r="C4528" t="str">
            <v>M2</v>
          </cell>
          <cell r="D4528">
            <v>33.08</v>
          </cell>
        </row>
        <row r="4529">
          <cell r="A4529">
            <v>94216</v>
          </cell>
          <cell r="B4529" t="str">
            <v>TELHAMENTO COM TELHA METÁLICA TERMOACÚSTICA, COM ATÉ 2 ÁGUAS, INCLUSO IÇAMENTO. AF_06/2016</v>
          </cell>
          <cell r="C4529" t="str">
            <v>M2</v>
          </cell>
          <cell r="D4529">
            <v>101.81</v>
          </cell>
        </row>
        <row r="4530">
          <cell r="A4530">
            <v>94218</v>
          </cell>
          <cell r="B4530" t="str">
            <v>TELHAMENTO COM TELHA ESTRUTURAL DE FIBROCIMENTO, COM ATÉ 2 ÁGUAS, INCL USO IÇAMENTO. AF_06/2016</v>
          </cell>
          <cell r="C4530" t="str">
            <v>M2</v>
          </cell>
          <cell r="D4530">
            <v>68.31</v>
          </cell>
        </row>
        <row r="4531">
          <cell r="A4531">
            <v>94219</v>
          </cell>
          <cell r="B4531" t="str">
            <v>CUMEEIRA E ESPIGÃO PARA TELHA CERÂMICA EMBOÇADA COM ARGAMASSA TRAÇO 1: 2:9 (CIMENTO, CAL E AREIA), PARA TELHADOS COM MAIS DE 2 ÁGUAS, INCLUSO TRANSPORTE VERTICAL. AF_06/2016</v>
          </cell>
          <cell r="C4531" t="str">
            <v>M</v>
          </cell>
          <cell r="D4531">
            <v>26.52</v>
          </cell>
        </row>
        <row r="4532">
          <cell r="A4532">
            <v>94220</v>
          </cell>
          <cell r="B4532" t="str">
            <v>CUMEEIRA E ESPIGÃO PARA TELHA DE CONCRETO EMBOÇADA COM ARGAMASSA TRAÇO 1:2:9 (CIMENTO, CAL E AREIA), PARA TELHADOS COM MAIS DE 2 ÁGUAS, INCL USO TRANSPORTE VERTICAL. AF_06/2016</v>
          </cell>
          <cell r="C4532" t="str">
            <v>M</v>
          </cell>
          <cell r="D4532">
            <v>31.16</v>
          </cell>
        </row>
        <row r="4533">
          <cell r="A4533">
            <v>94221</v>
          </cell>
          <cell r="B4533" t="str">
            <v>CUMEEIRA PARA TELHA CERÂMICA EMBOÇADA COM ARGAMASSA TRAÇO 1:2:9 (CIMEN TO, CAL E AREIA) PARA TELHADOS COM ATÉ 2 ÁGUAS, INCLUSO TRANSPORTE VER TICAL. AF_06/2016</v>
          </cell>
          <cell r="C4533" t="str">
            <v>M</v>
          </cell>
          <cell r="D4533">
            <v>22.74</v>
          </cell>
        </row>
        <row r="4534">
          <cell r="A4534">
            <v>94222</v>
          </cell>
          <cell r="B4534" t="str">
            <v>CUMEEIRA PARA TELHA DE CONCRETO EMBOÇADA COM ARGAMASSA TRAÇO 1:2:9 (CI MENTO, CAL E AREIA) PARA TELHADOS COM ATÉ 2 ÁGUAS, INCLUSO TRANSPORTE VERTICAL. AF_06/2016</v>
          </cell>
          <cell r="C4534" t="str">
            <v>M</v>
          </cell>
          <cell r="D4534">
            <v>27.38</v>
          </cell>
        </row>
        <row r="4535">
          <cell r="A4535">
            <v>94223</v>
          </cell>
          <cell r="B4535" t="str">
            <v>CUMEEIRA PARA TELHA DE FIBROCIMENTO ONDULADA, INCLUSO ACESSÓRIOS DE FI XAÇÃO E IÇAMENTO. AF_06/2016</v>
          </cell>
          <cell r="C4535" t="str">
            <v>M</v>
          </cell>
          <cell r="D4535">
            <v>36.14</v>
          </cell>
        </row>
        <row r="4536">
          <cell r="A4536">
            <v>94224</v>
          </cell>
          <cell r="B4536" t="str">
            <v>EMBOÇAMENTO COM ARGAMASSA TRAÇO 1:2:9 (CIMENTO, CAL E AREIA). AF_06/20 16</v>
          </cell>
          <cell r="C4536" t="str">
            <v>M</v>
          </cell>
          <cell r="D4536">
            <v>14.55</v>
          </cell>
        </row>
        <row r="4537">
          <cell r="A4537">
            <v>94225</v>
          </cell>
          <cell r="B4537" t="str">
            <v>ISOLAMENTO TERMOACÚSTICO COM LÃ MINERAL NA SUBCOBERTURA, INCLUSO TRANS PORTE VERTICAL. AF_06/2016</v>
          </cell>
          <cell r="C4537" t="str">
            <v>M2</v>
          </cell>
          <cell r="D4537">
            <v>162.05000000000001</v>
          </cell>
        </row>
        <row r="4538">
          <cell r="A4538">
            <v>94226</v>
          </cell>
          <cell r="B4538" t="str">
            <v>SUBCOBERTURA COM MANTA PLÁSTICA REVESTIDA POR PELÍCULA DE ALUMÍNO, INC LUSO TRANSPORTE VERTICAL. AF_06/2016</v>
          </cell>
          <cell r="C4538" t="str">
            <v>M2</v>
          </cell>
          <cell r="D4538">
            <v>11.9</v>
          </cell>
        </row>
        <row r="4539">
          <cell r="A4539">
            <v>94227</v>
          </cell>
          <cell r="B4539" t="str">
            <v>CALHA EM CHAPA DE AÇO GALVANIZADO NÚMERO 24, DESENVOLVIMENTO DE 33 CM, INCLUSO TRANSPORTE VERTICAL. AF_06/2016</v>
          </cell>
          <cell r="C4539" t="str">
            <v>M</v>
          </cell>
          <cell r="D4539">
            <v>35.69</v>
          </cell>
        </row>
        <row r="4540">
          <cell r="A4540">
            <v>94228</v>
          </cell>
          <cell r="B4540" t="str">
            <v>CALHA EM CHAPA DE AÇO GALVANIZADO NÚMERO 24, DESENVOLVIMENTO DE 50 CM, INCLUSO TRANSPORTE VERTICAL. AF_06/2016</v>
          </cell>
          <cell r="C4540" t="str">
            <v>M</v>
          </cell>
          <cell r="D4540">
            <v>51.93</v>
          </cell>
        </row>
        <row r="4541">
          <cell r="A4541">
            <v>94229</v>
          </cell>
          <cell r="B4541" t="str">
            <v>CALHA EM CHAPA DE AÇO GALVANIZADO NÚMERO 24, DESENVOLVIMENTO DE 100 CM , INCLUSO TRANSPORTE VERTICAL. AF_06/2016</v>
          </cell>
          <cell r="C4541" t="str">
            <v>M</v>
          </cell>
          <cell r="D4541">
            <v>98.69</v>
          </cell>
        </row>
        <row r="4542">
          <cell r="A4542">
            <v>94230</v>
          </cell>
          <cell r="B4542" t="str">
            <v>CALHA DE BEIRAL, SEMICIRCULAR DE PVC, DIAMETRO 125 MM, INCLUINDO CABEC EIRAS, EMENDAS, BOCAIS, SUPORTES E VEDAÇÕES, EXCLUINDO CONDUTORES, INC LUSO TRANSPORTE VERTICAL. AF_06/2016</v>
          </cell>
          <cell r="C4542" t="str">
            <v>M</v>
          </cell>
          <cell r="D4542">
            <v>60.28</v>
          </cell>
        </row>
        <row r="4543">
          <cell r="A4543">
            <v>94231</v>
          </cell>
          <cell r="B4543" t="str">
            <v>RUFO EM CHAPA DE AÇO GALVANIZADO NÚMERO 24, CORTE DE 25 CM, INCLUSO TR ANSPORTE VERTICAL. AF_06/2016</v>
          </cell>
          <cell r="C4543" t="str">
            <v>M</v>
          </cell>
          <cell r="D4543">
            <v>24.36</v>
          </cell>
        </row>
        <row r="4544">
          <cell r="A4544">
            <v>94232</v>
          </cell>
          <cell r="B4544" t="str">
            <v>AMARRAÇÃO DE TELHAS CERÂMICAS OU DE CONCRETO. AF_06/2016</v>
          </cell>
          <cell r="C4544" t="str">
            <v>UN</v>
          </cell>
          <cell r="D4544">
            <v>2.81</v>
          </cell>
        </row>
        <row r="4545">
          <cell r="A4545">
            <v>94263</v>
          </cell>
          <cell r="B4545" t="str">
            <v>GUIA (MEIO-FIO) CONCRETO, MOLDADA  IN LOCO  EM TRECHO RETO COM EXTRUSO RA, 11,5 CM BASE X 22 CM ALTURA. AF_06/2016</v>
          </cell>
          <cell r="C4545" t="str">
            <v>M</v>
          </cell>
          <cell r="D4545">
            <v>20.96</v>
          </cell>
        </row>
        <row r="4546">
          <cell r="A4546">
            <v>94264</v>
          </cell>
          <cell r="B4546" t="str">
            <v>GUIA (MEIO-FIO) CONCRETO, MOLDADA  IN LOCO  EM TRECHO CURVO COM EXTRUS ORA, 11,5 CM BASE X 22 CM ALTURA. AF_06/2016</v>
          </cell>
          <cell r="C4546" t="str">
            <v>M</v>
          </cell>
          <cell r="D4546">
            <v>23.14</v>
          </cell>
        </row>
        <row r="4547">
          <cell r="A4547">
            <v>94265</v>
          </cell>
          <cell r="B4547" t="str">
            <v>GUIA (MEIO-FIO) CONCRETO, MOLDADA  IN LOCO  EM TRECHO RETO COM EXTRUSO RA, 14 CM BASE X 30 CM ALTURA. AF_06/2016</v>
          </cell>
          <cell r="C4547" t="str">
            <v>M</v>
          </cell>
          <cell r="D4547">
            <v>27.85</v>
          </cell>
        </row>
        <row r="4548">
          <cell r="A4548">
            <v>94266</v>
          </cell>
          <cell r="B4548" t="str">
            <v>GUIA (MEIO-FIO) CONCRETO, MOLDADA  IN LOCO  EM TRECHO CURVO COM EXTRUS ORA, 14 CM BASE X 30 CM ALTURA. AF_06/2016</v>
          </cell>
          <cell r="C4548" t="str">
            <v>M</v>
          </cell>
          <cell r="D4548">
            <v>30.35</v>
          </cell>
        </row>
        <row r="4549">
          <cell r="A4549">
            <v>94267</v>
          </cell>
          <cell r="B4549" t="str">
            <v>GUIA (MEIO-FIO) E SARJETA CONJUGADOS DE CONCRETO, MOLDADA IN LOCO EM TRECHO RETO COM EXTRUSORA, GUIA 13 CM BASE X 22 CM ALTURA, SARJETA 30 CM BASE X 8,5 CM ALTURA. AF_06/2016</v>
          </cell>
          <cell r="C4549" t="str">
            <v>M</v>
          </cell>
          <cell r="D4549">
            <v>33.28</v>
          </cell>
        </row>
        <row r="4550">
          <cell r="A4550">
            <v>94268</v>
          </cell>
          <cell r="B4550" t="str">
            <v>GUIA (MEIO-FIO) E SARJETA CONJUGADOS DE CONCRETO, MOLDADA IN LOCO EM TRECHO CURVO COM EXTRUSORA, GUIA 12,5 CM BASE X 22 CM ALTURA, SARJETA 30 CM BASE X 8,5 CM ALTURA. AF_06/2016</v>
          </cell>
          <cell r="C4550" t="str">
            <v>M</v>
          </cell>
          <cell r="D4550">
            <v>36.03</v>
          </cell>
        </row>
        <row r="4551">
          <cell r="A4551">
            <v>94269</v>
          </cell>
          <cell r="B4551" t="str">
            <v>GUIA (MEIO-FIO) E SARJETA CONJUGADOS DE CONCRETO, MOLDADA IN LOCO EM TRECHO RETO COM EXTRUSORA, GUIA 13,5 CM BASE X 26 CM ALTURA, SARJETA 45 CM BASE X 11 CM ALTURA. AF_06/2016</v>
          </cell>
          <cell r="C4551" t="str">
            <v>M</v>
          </cell>
          <cell r="D4551">
            <v>47.83</v>
          </cell>
        </row>
        <row r="4552">
          <cell r="A4552">
            <v>94270</v>
          </cell>
          <cell r="B4552" t="str">
            <v>GUIA (MEIO-FIO) E SARJETA CONJUGADOS DE CONCRETO, MOLDADA IN LOCO EM TRECHO CURVO COM EXTRUSORA, GUIA 13,5 CM BASE X 26 CM ALTURA, SARJETA 45 CM BASE X 11 CM ALTURA. AF_06/2016</v>
          </cell>
          <cell r="C4552" t="str">
            <v>M</v>
          </cell>
          <cell r="D4552">
            <v>51.66</v>
          </cell>
        </row>
        <row r="4553">
          <cell r="A4553">
            <v>94271</v>
          </cell>
          <cell r="B4553" t="str">
            <v>GUIA (MEIO-FIO) E SARJETA CONJUGADOS DE CONCRETO, MOLDADA IN LOCO EM TRECHO RETO COM EXTRUSORA, GUIA 13,5 CM BASE X 30 CM ALTURA, SARJETA 50 CM BASE X 12,5 CM ALTURA. AF_06/2016</v>
          </cell>
          <cell r="C4553" t="str">
            <v>M</v>
          </cell>
          <cell r="D4553">
            <v>58.31</v>
          </cell>
        </row>
        <row r="4554">
          <cell r="A4554">
            <v>94272</v>
          </cell>
          <cell r="B4554" t="str">
            <v>GUIA (MEIO-FIO) E SARJETA CONJUGADOS DE CONCRETO, MOLDADA IN LOCO EM TRECHO CURVO COM EXTRUSORA, GUIA 13,5 CM BASE X 30 CM ALTURA, SARJETA 50 CM BASE X 12,5 CM ALTURA. AF_06/2016</v>
          </cell>
          <cell r="C4554" t="str">
            <v>M</v>
          </cell>
          <cell r="D4554">
            <v>63.42</v>
          </cell>
        </row>
        <row r="4555">
          <cell r="A4555">
            <v>94273</v>
          </cell>
          <cell r="B4555" t="str">
            <v>ASSENTAMENTO DE GUIA (MEIO-FIO) EM TRECHO RETO, CONFECCIONADA EM CONCR ETO PRÉ-FABRICADO, DIMENSÕES 100X15X13X30 CM (COMPRIMENTO X BASE INFER IOR X BASE SUPERIOR X ALTURA), PARA VIAS URBANAS (USO VIÁRIO). AF_06/2 016</v>
          </cell>
          <cell r="C4555" t="str">
            <v>M</v>
          </cell>
          <cell r="D4555">
            <v>32.36</v>
          </cell>
        </row>
        <row r="4556">
          <cell r="A4556">
            <v>94274</v>
          </cell>
          <cell r="B4556" t="str">
            <v>ASSENTAMENTO DE GUIA (MEIO-FIO) EM TRECHO CURVO, CONFECCIONADA EM CONC RETO PRÉ-FABRICADO, DIMENSÕES 100X15X13X30 CM (COMPRIMENTO X BASE INFE RIOR X BASE SUPERIOR X ALTURA), PARA VIAS URBANAS (USO VIÁRIO). AF_06/ 2016</v>
          </cell>
          <cell r="C4556" t="str">
            <v>M</v>
          </cell>
          <cell r="D4556">
            <v>34.880000000000003</v>
          </cell>
        </row>
        <row r="4557">
          <cell r="A4557">
            <v>94275</v>
          </cell>
          <cell r="B4557" t="str">
            <v>ASSENTAMENTO DE GUIA (MEIO-FIO) EM TRECHO RETO, CONFECCIONADA EM CONCR ETO PRÉ-FABRICADO, DIMENSÕES 100X15X13X20 CM (COMPRIMENTO X BASE INFER IOR X BASE SUPERIOR X ALTURA), PARA URBANIZAÇÃO INTERNA DE EMPREENDIME NTOS. AF_06/2016_P</v>
          </cell>
          <cell r="C4557" t="str">
            <v>M</v>
          </cell>
          <cell r="D4557">
            <v>31.01</v>
          </cell>
        </row>
        <row r="4558">
          <cell r="A4558">
            <v>94276</v>
          </cell>
          <cell r="B4558" t="str">
            <v>ASSENTAMENTO DE GUIA (MEIO-FIO) EM TRECHO CURVO, CONFECCIONADA EM CONC RETO PRÉ-FABRICADO, DIMENSÕES 100X15X13X20 CM (COMPRIMENTO X BASE INFE RIOR X BASE SUPERIOR X ALTURA), PARA URBANIZAÇÃO INTERNA DE EMPREENDIM ENTOS. AF_06/2016_P</v>
          </cell>
          <cell r="C4558" t="str">
            <v>M</v>
          </cell>
          <cell r="D4558">
            <v>33.520000000000003</v>
          </cell>
        </row>
        <row r="4559">
          <cell r="A4559">
            <v>94281</v>
          </cell>
          <cell r="B4559" t="str">
            <v>EXECUÇÃO DE SARJETA DE CONCRETO USINADO, MOLDADA  IN LOCO  EM TRECHO R ETO, 30 CM BASE X 15 CM ALTURA. AF_06/2016</v>
          </cell>
          <cell r="C4559" t="str">
            <v>M</v>
          </cell>
          <cell r="D4559">
            <v>32.94</v>
          </cell>
        </row>
        <row r="4560">
          <cell r="A4560">
            <v>94282</v>
          </cell>
          <cell r="B4560" t="str">
            <v>EXECUÇÃO DE SARJETA DE CONCRETO USINADO, MOLDADA  IN LOCO  EM TRECHO C URVO, 30 CM BASE X 15 CM ALTURA. AF_06/2016</v>
          </cell>
          <cell r="C4560" t="str">
            <v>M</v>
          </cell>
          <cell r="D4560">
            <v>40.61</v>
          </cell>
        </row>
        <row r="4561">
          <cell r="A4561">
            <v>94283</v>
          </cell>
          <cell r="B4561" t="str">
            <v>EXECUÇÃO DE SARJETA DE CONCRETO USINADO, MOLDADA  IN LOCO  EM TRECHO R ETO, 45 CM BASE X 15 CM ALTURA. AF_06/2016</v>
          </cell>
          <cell r="C4561" t="str">
            <v>M</v>
          </cell>
          <cell r="D4561">
            <v>43.13</v>
          </cell>
        </row>
        <row r="4562">
          <cell r="A4562">
            <v>94284</v>
          </cell>
          <cell r="B4562" t="str">
            <v>EXECUÇÃO DE SARJETA DE CONCRETO USINADO, MOLDADA  IN LOCO  EM TRECHO C URVO, 45 CM BASE X 15 CM ALTURA. AF_06/2016</v>
          </cell>
          <cell r="C4562" t="str">
            <v>M</v>
          </cell>
          <cell r="D4562">
            <v>50.8</v>
          </cell>
        </row>
        <row r="4563">
          <cell r="A4563">
            <v>94285</v>
          </cell>
          <cell r="B4563" t="str">
            <v>EXECUÇÃO DE SARJETA DE CONCRETO USINADO, MOLDADA  IN LOCO  EM TRECHO R ETO, 60 CM BASE X 15 CM ALTURA. AF_06/2016</v>
          </cell>
          <cell r="C4563" t="str">
            <v>M</v>
          </cell>
          <cell r="D4563">
            <v>52.96</v>
          </cell>
        </row>
        <row r="4564">
          <cell r="A4564">
            <v>94286</v>
          </cell>
          <cell r="B4564" t="str">
            <v>EXECUÇÃO DE SARJETA DE CONCRETO USINADO, MOLDADA  IN LOCO  EM TRECHO C URVO, 60 CM BASE X 15 CM ALTURA. AF_06/2016</v>
          </cell>
          <cell r="C4564" t="str">
            <v>M</v>
          </cell>
          <cell r="D4564">
            <v>60.62</v>
          </cell>
        </row>
        <row r="4565">
          <cell r="A4565">
            <v>94287</v>
          </cell>
          <cell r="B4565" t="str">
            <v>EXECUÇÃO DE SARJETA DE CONCRETO USINADO, MOLDADA  IN LOCO  EM TRECHO R ETO, 30 CM BASE X 10 CM ALTURA. AF_06/2016</v>
          </cell>
          <cell r="C4565" t="str">
            <v>M</v>
          </cell>
          <cell r="D4565">
            <v>25.6</v>
          </cell>
        </row>
        <row r="4566">
          <cell r="A4566">
            <v>94288</v>
          </cell>
          <cell r="B4566" t="str">
            <v>EXECUÇÃO DE SARJETA DE CONCRETO USINADO, MOLDADA  IN LOCO  EM TRECHO C URVO, 30 CM BASE X 10 CM ALTURA. AF_06/2016</v>
          </cell>
          <cell r="C4566" t="str">
            <v>M</v>
          </cell>
          <cell r="D4566">
            <v>32.299999999999997</v>
          </cell>
        </row>
        <row r="4567">
          <cell r="A4567">
            <v>94289</v>
          </cell>
          <cell r="B4567" t="str">
            <v>EXECUÇÃO DE SARJETA DE CONCRETO USINADO, MOLDADA  IN LOCO  EM TRECHO R ETO, 45 CM BASE X 10 CM ALTURA. AF_06/2016</v>
          </cell>
          <cell r="C4567" t="str">
            <v>M</v>
          </cell>
          <cell r="D4567">
            <v>32.880000000000003</v>
          </cell>
        </row>
        <row r="4568">
          <cell r="A4568">
            <v>94290</v>
          </cell>
          <cell r="B4568" t="str">
            <v>EXECUÇÃO DE SARJETA DE CONCRETO USINADO, MOLDADA  IN LOCO  EM TRECHO C URVO, 45 CM BASE X 10 CM ALTURA. AF_06/2016</v>
          </cell>
          <cell r="C4568" t="str">
            <v>M</v>
          </cell>
          <cell r="D4568">
            <v>39.58</v>
          </cell>
        </row>
        <row r="4569">
          <cell r="A4569">
            <v>94291</v>
          </cell>
          <cell r="B4569" t="str">
            <v>EXECUÇÃO DE SARJETA DE CONCRETO USINADO, MOLDADA  IN LOCO  EM TRECHO R ETO, 60 CM BASE X 10 CM ALTURA. AF_06/2016</v>
          </cell>
          <cell r="C4569" t="str">
            <v>M</v>
          </cell>
          <cell r="D4569">
            <v>39.82</v>
          </cell>
        </row>
        <row r="4570">
          <cell r="A4570">
            <v>94292</v>
          </cell>
          <cell r="B4570" t="str">
            <v>EXECUÇÃO DE SARJETA DE CONCRETO USINADO, MOLDADA  IN LOCO  EM TRECHO C URVO, 60 CM BASE X 10 CM ALTURA. AF_06/2016</v>
          </cell>
          <cell r="C4570" t="str">
            <v>M</v>
          </cell>
          <cell r="D4570">
            <v>46.53</v>
          </cell>
        </row>
        <row r="4571">
          <cell r="A4571">
            <v>94293</v>
          </cell>
          <cell r="B4571" t="str">
            <v>EXECUÇÃO DE SARJETÃO DE CONCRETO USINADO, MOLDADA  IN LOCO  EM TRECHO RETO, 100 CM BASE X 20 CM ALTURA. AF_06/2016</v>
          </cell>
          <cell r="C4571" t="str">
            <v>M</v>
          </cell>
          <cell r="D4571">
            <v>104.64</v>
          </cell>
        </row>
        <row r="4572">
          <cell r="A4572">
            <v>94294</v>
          </cell>
          <cell r="B4572" t="str">
            <v>EXECUÇÃO DE ESCORAS DE CONCRETO PARA CONTENÇÃO DE GUIAS PRÉ-FABRICADAS . AF_06/2016</v>
          </cell>
          <cell r="C4572" t="str">
            <v>M</v>
          </cell>
          <cell r="D4572">
            <v>5.47</v>
          </cell>
        </row>
        <row r="4573">
          <cell r="A4573">
            <v>94295</v>
          </cell>
          <cell r="B4573" t="str">
            <v>MESTRE DE OBRAS COM ENCARGOS COMPLEMENTARES</v>
          </cell>
          <cell r="C4573" t="str">
            <v>MES</v>
          </cell>
          <cell r="D4573">
            <v>4466.33</v>
          </cell>
        </row>
        <row r="4574">
          <cell r="A4574">
            <v>94296</v>
          </cell>
          <cell r="B4574" t="str">
            <v>TOPOGRAFO COM ENCARGOS COMPLEMENTARES</v>
          </cell>
          <cell r="C4574" t="str">
            <v>MES</v>
          </cell>
          <cell r="D4574">
            <v>2546.06</v>
          </cell>
        </row>
        <row r="4575">
          <cell r="A4575">
            <v>94304</v>
          </cell>
          <cell r="B4575" t="str">
            <v>ATERRO MECANIZADO DE VALA COM ESCAVADEIRA HIDRÁULICA (CAPACIDADE DA CA ÇAMBA: 0,8 M³ / POTÊNCIA: 111 HP), LARGURA DE 1,5 A 2,5 M, PROFUNDIDAD E ATÉ 1,5 M, COM SOLO ARGILO-ARENOSO. AF_05/2016</v>
          </cell>
          <cell r="C4575" t="str">
            <v>M3</v>
          </cell>
          <cell r="D4575">
            <v>21.77</v>
          </cell>
        </row>
        <row r="4576">
          <cell r="A4576">
            <v>94305</v>
          </cell>
          <cell r="B4576" t="str">
            <v>ATERRO MECANIZADO DE VALA COM ESCAVADEIRA HIDRÁULICA (CAPACIDADE DA CA ÇAMBA: 0,8 M³ / POTÊNCIA: 111 HP), LARGURA ATÉ 1,5 M, PROFUNDIDADE DE 1,5 A 3,0 M, COM SOLO ARGILO-ARENOSO. AF_05/2016</v>
          </cell>
          <cell r="C4576" t="str">
            <v>M3</v>
          </cell>
          <cell r="D4576">
            <v>19.43</v>
          </cell>
        </row>
        <row r="4577">
          <cell r="A4577">
            <v>94306</v>
          </cell>
          <cell r="B4577" t="str">
            <v>ATERRO MECANIZADO DE VALA COM ESCAVADEIRA HIDRÁULICA (CAPACIDADE DA CA ÇAMBA: 0,8 M³ / POTÊNCIA: 111 HP), LARGURA DE 1,5 A 2,5 M, PROFUNDIDAD E DE 1,5 A 3,0 M, COM SOLO ARGILO-ARENOSO. AF_05/2016</v>
          </cell>
          <cell r="C4577" t="str">
            <v>M3</v>
          </cell>
          <cell r="D4577">
            <v>16.489999999999998</v>
          </cell>
        </row>
        <row r="4578">
          <cell r="A4578">
            <v>94307</v>
          </cell>
          <cell r="B4578" t="str">
            <v>ATERRO MECANIZADO DE VALA COM ESCAVADEIRA HIDRÁULICA (CAPACIDADE DA CA ÇAMBA: 0,8 M³ / POTÊNCIA: 111 HP), LARGURA ATÉ 1,5 M, PROFUNDIDADE DE 3,0 A 4,5 M, COM SOLO ARGILO-ARENOSO. AF_05/2016</v>
          </cell>
          <cell r="C4578" t="str">
            <v>M3</v>
          </cell>
          <cell r="D4578">
            <v>17.170000000000002</v>
          </cell>
        </row>
        <row r="4579">
          <cell r="A4579">
            <v>94308</v>
          </cell>
          <cell r="B4579" t="str">
            <v>ATERRO MECANIZADO DE VALA COM ESCAVADEIRA HIDRÁULICA (CAPACIDADE DA CA ÇAMBA: 0,8 M³ / POTÊNCIA: 111 HP), LARGURA DE 1,5 A 2,5 M, PROFUNDIDAD E DE 3,0 A 4,5 M, COM SOLO ARGILO-ARENOSO. AF_05/2016</v>
          </cell>
          <cell r="C4579" t="str">
            <v>M3</v>
          </cell>
          <cell r="D4579">
            <v>15.33</v>
          </cell>
        </row>
        <row r="4580">
          <cell r="A4580">
            <v>94309</v>
          </cell>
          <cell r="B4580" t="str">
            <v>ATERRO MECANIZADO DE VALA COM ESCAVADEIRA HIDRÁULICA (CAPACIDADE DA CA ÇAMBA: 0,8 M³ / POTÊNCIA: 111 HP), LARGURA ATÉ 1,5 M, PROFUNDIDADE DE 4,5 A 6,0 M, COM SOLO ARGILO-ARENOSO. AF_05/2016</v>
          </cell>
          <cell r="C4580" t="str">
            <v>M3</v>
          </cell>
          <cell r="D4580">
            <v>16.170000000000002</v>
          </cell>
        </row>
        <row r="4581">
          <cell r="A4581">
            <v>94310</v>
          </cell>
          <cell r="B4581" t="str">
            <v>ATERRO MECANIZADO DE VALA COM ESCAVADEIRA HIDRÁULICA (CAPACIDADE DA CA ÇAMBA: 0,8 M³ / POTÊNCIA: 111 HP), LARGURA DE 1,5 A 2,5 M, PROFUNDIDAD E DE 4,5 A 6,0 M, COM SOLO ARGILO-ARENOSO. AF_05/2016</v>
          </cell>
          <cell r="C4581" t="str">
            <v>M3</v>
          </cell>
          <cell r="D4581">
            <v>14.74</v>
          </cell>
        </row>
        <row r="4582">
          <cell r="A4582">
            <v>94315</v>
          </cell>
          <cell r="B4582" t="str">
            <v>ATERRO MECANIZADO DE VALA COM RETROESCAVADEIRA (CAPACIDADE DA CAÇAMBA DA RETRO: 0,26 M³ / POTÊNCIA: 88 HP), LARGURA ATÉ 0,8 M, PROFUNDIDADE ATÉ 1,5 M, COM SOLO ARGILO-ARENOSO. AF_05/2016</v>
          </cell>
          <cell r="C4582" t="str">
            <v>M3</v>
          </cell>
          <cell r="D4582">
            <v>25.57</v>
          </cell>
        </row>
        <row r="4583">
          <cell r="A4583">
            <v>94316</v>
          </cell>
          <cell r="B4583" t="str">
            <v>ATERRO MECANIZADO DE VALA COM RETROESCAVADEIRA (CAPACIDADE DA CAÇAMBA DA RETRO: 0,26 M³ / POTÊNCIA: 88 HP), LARGURA DE 0,8 A 1,5 M, PROFUNDI DADE ATÉ 1,5 M, COM SOLO ARGILO-ARENOSO. AF_05/2016</v>
          </cell>
          <cell r="C4583" t="str">
            <v>M3</v>
          </cell>
          <cell r="D4583">
            <v>20.39</v>
          </cell>
        </row>
        <row r="4584">
          <cell r="A4584">
            <v>94317</v>
          </cell>
          <cell r="B4584" t="str">
            <v>ATERRO MECANIZADO DE VALA COM RETROESCAVADEIRA (CAPACIDADE DA CAÇAMBA DA RETRO: 0,26 M³ / POTÊNCIA: 88 HP), LARGURA ATÉ 0,8 M, PROFUNDIDADE DE 1,5 A 3,0 M, COM SOLO ARGILO-ARENOSO. AF_05/2016</v>
          </cell>
          <cell r="C4584" t="str">
            <v>M3</v>
          </cell>
          <cell r="D4584">
            <v>18.09</v>
          </cell>
        </row>
        <row r="4585">
          <cell r="A4585">
            <v>94318</v>
          </cell>
          <cell r="B4585" t="str">
            <v>ATERRO MECANIZADO DE VALA COM RETROESCAVADEIRA (CAPACIDADE DA CAÇAMBA DA RETRO: 0,26 M³ / POTÊNCIA: 88 HP), LARGURA DE 0,8 A 1,5 M, PROFUNDI DADE DE 1,5 A 3,0 M, COM SOLO ARGILO-ARENOSO. AF_05/2016</v>
          </cell>
          <cell r="C4585" t="str">
            <v>M3</v>
          </cell>
          <cell r="D4585">
            <v>15.14</v>
          </cell>
        </row>
        <row r="4586">
          <cell r="A4586">
            <v>94319</v>
          </cell>
          <cell r="B4586" t="str">
            <v>ATERRO MANUAL DE VALAS COM SOLO ARGILO-ARENOSO E COMPACTAÇÃO MECANIZAD A. AF_05/2016</v>
          </cell>
          <cell r="C4586" t="str">
            <v>M3</v>
          </cell>
          <cell r="D4586">
            <v>27.75</v>
          </cell>
        </row>
        <row r="4587">
          <cell r="A4587">
            <v>94327</v>
          </cell>
          <cell r="B4587" t="str">
            <v>ATERRO MECANIZADO DE VALA COM ESCAVADEIRA HIDRÁULICA (CAPACIDADE DA CA ÇAMBA: 0,8 M³ / POTÊNCIA: 111 HP), LARGURA DE 1,5 A 2,5 M, PROFUNDIDAD E ATÉ 1,5 M, COM AREIA PARA ATERRO. AF_05/2016</v>
          </cell>
          <cell r="C4587" t="str">
            <v>M3</v>
          </cell>
          <cell r="D4587">
            <v>54.14</v>
          </cell>
        </row>
        <row r="4588">
          <cell r="A4588">
            <v>94328</v>
          </cell>
          <cell r="B4588" t="str">
            <v>ATERRO MECANIZADO DE VALA COM ESCAVADEIRA HIDRÁULICA (CAPACIDADE DA CA ÇAMBA: 0,8 M³ / POTÊNCIA: 111 HP), LARGURA ATÉ 1,5 M, PROFUNDIDADE DE 1,5 A 3,0 M, COM AREIA PARA ATERRO. AF_05/2016</v>
          </cell>
          <cell r="C4588" t="str">
            <v>M3</v>
          </cell>
          <cell r="D4588">
            <v>51.81</v>
          </cell>
        </row>
        <row r="4589">
          <cell r="A4589">
            <v>94329</v>
          </cell>
          <cell r="B4589" t="str">
            <v>ATERRO MECANIZADO DE VALA COM ESCAVADEIRA HIDRÁULICA (CAPACIDADE DA CA ÇAMBA: 0,8 M³ / POTÊNCIA: 111 HP), LARGURA DE 1,5 A 2,5 M, PROFUNDIDAD E DE 1,5 A 3,0 M, COM AREIA PARA ATERRO. AF_05/2016</v>
          </cell>
          <cell r="C4589" t="str">
            <v>M3</v>
          </cell>
          <cell r="D4589">
            <v>48.86</v>
          </cell>
        </row>
        <row r="4590">
          <cell r="A4590">
            <v>94330</v>
          </cell>
          <cell r="B4590" t="str">
            <v>ATERRO MECANIZADO DE VALA COM ESCAVADEIRA HIDRÁULICA (CAPACIDADE DA CA ÇAMBA: 0,8 M³ / POTÊNCIA: 111 HP), LARGURA ATÉ 1,5 M, PROFUNDIDADE DE 3,0 A 4,5 M, COM AREIA PARA ATERRO. AF_05/2016</v>
          </cell>
          <cell r="C4590" t="str">
            <v>M3</v>
          </cell>
          <cell r="D4590">
            <v>49.55</v>
          </cell>
        </row>
        <row r="4591">
          <cell r="A4591">
            <v>94331</v>
          </cell>
          <cell r="B4591" t="str">
            <v>ATERRO MECANIZADO DE VALA COM ESCAVADEIRA HIDRÁULICA (CAPACIDADE DA CA ÇAMBA: 0,8 M³ / POTÊNCIA: 111 HP), LARGURA DE 1,5 A 2,5 M, PROFUNDIDAD E DE 3,0 A 4,5 M, COM AREIA PARA ATERRO. AF_05/2016</v>
          </cell>
          <cell r="C4591" t="str">
            <v>M3</v>
          </cell>
          <cell r="D4591">
            <v>47.7</v>
          </cell>
        </row>
        <row r="4592">
          <cell r="A4592">
            <v>94332</v>
          </cell>
          <cell r="B4592" t="str">
            <v>ATERRO MECANIZADO DE VALA COM ESCAVADEIRA HIDRÁULICA (CAPACIDADE DA CA ÇAMBA: 0,8 M³ / POTÊNCIA: 111 HP), LARGURA ATÉ 1,5 M, PROFUNDIDADE DE 4,5 A 6,0 M, COM AREIA PARA ATERRO. AF_05/2016</v>
          </cell>
          <cell r="C4592" t="str">
            <v>M3</v>
          </cell>
          <cell r="D4592">
            <v>48.54</v>
          </cell>
        </row>
        <row r="4593">
          <cell r="A4593">
            <v>94333</v>
          </cell>
          <cell r="B4593" t="str">
            <v>ATERRO MECANIZADO DE VALA COM ESCAVADEIRA HIDRÁULICA (CAPACIDADE DA CA ÇAMBA: 0,8 M³ / POTÊNCIA: 111 HP), LARGURA DE 1,5 A 2,5 M, PROFUNDIDAD E DE 4,5 A 6,0 M, COM AREIA PARA ATERRO. AF_05/2016</v>
          </cell>
          <cell r="C4593" t="str">
            <v>M3</v>
          </cell>
          <cell r="D4593">
            <v>47.11</v>
          </cell>
        </row>
        <row r="4594">
          <cell r="A4594">
            <v>94338</v>
          </cell>
          <cell r="B4594" t="str">
            <v>ATERRO MECANIZADO DE VALA COM RETROESCAVADEIRA (CAPACIDADE DA CAÇAMBA DA RETRO: 0,26 M³ / POTÊNCIA: 88 HP), LARGURA ATÉ 0,8 M, PROFUNDIDADE ATÉ 1,5 M, COM AREIA PARA ATERRO. AF_05/2016</v>
          </cell>
          <cell r="C4594" t="str">
            <v>M3</v>
          </cell>
          <cell r="D4594">
            <v>57.94</v>
          </cell>
        </row>
        <row r="4595">
          <cell r="A4595">
            <v>94339</v>
          </cell>
          <cell r="B4595" t="str">
            <v>ATERRO MECANIZADO DE VALA COM RETROESCAVADEIRA (CAPACIDADE DA CAÇAMBA DA RETRO: 0,26 M³ / POTÊNCIA: 88 HP), LARGURA DE 0,8 A 1,5 M, PROFUNDI DADE ATÉ 1,5 M, COM AREIA PARA ATERRO. AF_05/2016</v>
          </cell>
          <cell r="C4595" t="str">
            <v>M3</v>
          </cell>
          <cell r="D4595">
            <v>52.76</v>
          </cell>
        </row>
        <row r="4596">
          <cell r="A4596">
            <v>94340</v>
          </cell>
          <cell r="B4596" t="str">
            <v>ATERRO MECANIZADO DE VALA COM RETROESCAVADEIRA (CAPACIDADE DA CAÇAMBA DA RETRO: 0,26 M³ / POTÊNCIA: 88 HP), LARGURA ATÉ 0,8 M, PROFUNDIDADE DE 1,5 A 3,0 M, COM AREIA PARA ATERRO. AF_05/2016</v>
          </cell>
          <cell r="C4596" t="str">
            <v>M3</v>
          </cell>
          <cell r="D4596">
            <v>50.47</v>
          </cell>
        </row>
        <row r="4597">
          <cell r="A4597">
            <v>94341</v>
          </cell>
          <cell r="B4597" t="str">
            <v>ATERRO MECANIZADO DE VALA COM RETROESCAVADEIRA (CAPACIDADE DA CAÇAMBA DA RETRO: 0,26 M³ / POTÊNCIA: 88 HP), LARGURA DE 0,8 A 1,5 M, PROFUNDI DADE DE 1,5 A 3,0 M, COM AREIA PARA ATERRO. AF_05/2016</v>
          </cell>
          <cell r="C4597" t="str">
            <v>M3</v>
          </cell>
          <cell r="D4597">
            <v>47.52</v>
          </cell>
        </row>
        <row r="4598">
          <cell r="A4598">
            <v>94342</v>
          </cell>
          <cell r="B4598" t="str">
            <v>ATERRO MANUAL DE VALAS COM AREIA PARA ATERRO E COMPACTAÇÃO MECANIZADA. AF_05/2016</v>
          </cell>
          <cell r="C4598" t="str">
            <v>M3</v>
          </cell>
          <cell r="D4598">
            <v>60.12</v>
          </cell>
        </row>
        <row r="4599">
          <cell r="A4599">
            <v>94438</v>
          </cell>
          <cell r="B4599" t="str">
            <v>(COMPOSIÇÃO REPRESENTATIVA) DO SERVIÇO DE CONTRAPISO EM ARGAMASSA TRAÇ O 1:4 (CIM E AREIA), EM BETONEIRA 400 L, ESPESSURA 3 CM ÁREAS SECAS E 3 CM ÁREAS MOLHADAS, PARA EDIFICAÇÃO HABITACIONAL UNIFAMILIAR (CASA) E EDIFICAÇÃO PÚBLICA PADRÃO. AF_11/2014</v>
          </cell>
          <cell r="C4599" t="str">
            <v>M2</v>
          </cell>
          <cell r="D4599">
            <v>29.69</v>
          </cell>
        </row>
        <row r="4600">
          <cell r="A4600">
            <v>94439</v>
          </cell>
          <cell r="B4600" t="str">
            <v>(COMPOSIÇÃO REPRESENTATIVA) DO SERVIÇO DE CONTRAPISO EM ARGAMASSA TRAÇ O 1:4 (CIM E AREIA), EM BETONEIRA 400 L, ESPESSURA 4 CM ÁREAS SECAS E AREAS MOLHADAS SOBRE LAJE E 3 CM ÁREAS MOLHADAS SOBRE IMPERMEABILIZAÇÃ O, PARA EDIFICAÇÃO HABITACIONAL UNIFAMILIAR(CASA) E EDIFICAÇÃO PÚBLICA PADRÃO. AF_11/2014</v>
          </cell>
          <cell r="C4600" t="str">
            <v>M2</v>
          </cell>
          <cell r="D4600">
            <v>33.18</v>
          </cell>
        </row>
        <row r="4601">
          <cell r="A4601">
            <v>94440</v>
          </cell>
          <cell r="B4601" t="str">
            <v>TELHAMENTO COM TELHA CERÂMICA DE ENCAIXE, TIPO FRANCESA, COM ATÉ 2 ÁGU AS, INCLUSO TRANSPORTE VERTICAL. AF_06/2016</v>
          </cell>
          <cell r="C4601" t="str">
            <v>M2</v>
          </cell>
          <cell r="D4601">
            <v>56.32</v>
          </cell>
        </row>
        <row r="4602">
          <cell r="A4602">
            <v>94441</v>
          </cell>
          <cell r="B4602" t="str">
            <v>TELHAMENTO COM TELHA CERÂMICA DE ENCAIXE, TIPO FRANCESA, COM MAIS DE 2 ÁGUAS, INCLUSO TRANSPORTE VERTICAL. AF_06/2016</v>
          </cell>
          <cell r="C4602" t="str">
            <v>M2</v>
          </cell>
          <cell r="D4602">
            <v>58.23</v>
          </cell>
        </row>
        <row r="4603">
          <cell r="A4603">
            <v>94442</v>
          </cell>
          <cell r="B4603" t="str">
            <v>TELHAMENTO COM TELHA CERÂMICA DE ENCAIXE, TIPO ROMANA, COM ATÉ 2 ÁGUAS , INCLUSO TRANSPORTE VERTICAL. AF_06/2016</v>
          </cell>
          <cell r="C4603" t="str">
            <v>M2</v>
          </cell>
          <cell r="D4603">
            <v>41.09</v>
          </cell>
        </row>
        <row r="4604">
          <cell r="A4604">
            <v>94443</v>
          </cell>
          <cell r="B4604" t="str">
            <v>TELHAMENTO COM TELHA CERÂMICA DE ENCAIXE, TIPO ROMANA, COM MAIS DE 2 Á GUAS, INCLUSO TRANSPORTE VERTICAL. AF_06/2016</v>
          </cell>
          <cell r="C4604" t="str">
            <v>M2</v>
          </cell>
          <cell r="D4604">
            <v>43.01</v>
          </cell>
        </row>
        <row r="4605">
          <cell r="A4605">
            <v>94444</v>
          </cell>
          <cell r="B4605" t="str">
            <v>TELHAMENTO COM TELHA DE ENCAIXE, TIPO FRANCESA DE VIDRO, COM ATÉ 2 ÁGU AS, INCLUSO TRANSPORTE VERTICAL. AF_06/2016</v>
          </cell>
          <cell r="C4605" t="str">
            <v>M2</v>
          </cell>
          <cell r="D4605">
            <v>439.02</v>
          </cell>
        </row>
        <row r="4606">
          <cell r="A4606">
            <v>94445</v>
          </cell>
          <cell r="B4606" t="str">
            <v>TELHAMENTO COM TELHA CERÂMICA CAPA-CANAL, TIPO PLAN, COM ATÉ 2 ÁGUAS, INCLUSO TRANSPORTE VERTICAL. AF_06/2016</v>
          </cell>
          <cell r="C4606" t="str">
            <v>M2</v>
          </cell>
          <cell r="D4606">
            <v>52.7</v>
          </cell>
        </row>
        <row r="4607">
          <cell r="A4607">
            <v>94446</v>
          </cell>
          <cell r="B4607" t="str">
            <v>TELHAMENTO COM TELHA CERÂMICA CAPA-CANAL, TIPO PLAN, COM MAIS DE 2 ÁGU AS, INCLUSO TRANSPORTE VERTICAL. AF_06/2016</v>
          </cell>
          <cell r="C4607" t="str">
            <v>M2</v>
          </cell>
          <cell r="D4607">
            <v>55.95</v>
          </cell>
        </row>
        <row r="4608">
          <cell r="A4608">
            <v>94447</v>
          </cell>
          <cell r="B4608" t="str">
            <v>TELHAMENTO COM TELHA CERÂMICA CAPA-CANAL, TIPO PAULISTA, COM ATÉ 2 ÁGU AS, INCLUSO TRANSPORTE VERTICAL. AF_06/2016</v>
          </cell>
          <cell r="C4608" t="str">
            <v>M2</v>
          </cell>
          <cell r="D4608">
            <v>40.32</v>
          </cell>
        </row>
        <row r="4609">
          <cell r="A4609">
            <v>94448</v>
          </cell>
          <cell r="B4609" t="str">
            <v>TELHAMENTO COM TELHA CERÂMICA CAPA-CANAL, TIPO PAULISTA, COM MAIS DE 2 ÁGUAS, INCLUSO TRANSPORTE VERTICAL. AF_06/2016</v>
          </cell>
          <cell r="C4609" t="str">
            <v>M2</v>
          </cell>
          <cell r="D4609">
            <v>43.57</v>
          </cell>
        </row>
        <row r="4610">
          <cell r="A4610">
            <v>94449</v>
          </cell>
          <cell r="B4610" t="str">
            <v>TELHAMENTO COM TELHA ONDULADA DE FIBRA DE VIDRO, PARA TELHADO COM INCL INAÇÃO MAIOR QUE 10°, COM ATÉ 2 ÁGUAS, INCLUSO IÇAMENTO. AF_06/2016</v>
          </cell>
          <cell r="C4610" t="str">
            <v>M2</v>
          </cell>
          <cell r="D4610">
            <v>34.83</v>
          </cell>
        </row>
        <row r="4611">
          <cell r="A4611">
            <v>94450</v>
          </cell>
          <cell r="B4611" t="str">
            <v>RUFO EM FIBROCIMENTO PARA TELHA ONDULADA E = 6 MM, ABA DE 26 CM, INCLU SO TRANSPORTE VERTICAL. AF_06/2016</v>
          </cell>
          <cell r="C4611" t="str">
            <v>M</v>
          </cell>
          <cell r="D4611">
            <v>38.85</v>
          </cell>
        </row>
        <row r="4612">
          <cell r="A4612">
            <v>94451</v>
          </cell>
          <cell r="B4612" t="str">
            <v>CUMEEIRA PARA TELHA DE FIBROCIMENTO ESTRUTURAL, INCLUSO ACESSÓRIOS DE FIXAÇÃO E IÇAMENTO. AF_06/2016</v>
          </cell>
          <cell r="C4612" t="str">
            <v>M</v>
          </cell>
          <cell r="D4612">
            <v>81.459999999999994</v>
          </cell>
        </row>
        <row r="4613">
          <cell r="A4613">
            <v>94462</v>
          </cell>
          <cell r="B4613" t="str">
            <v>TUBO DE AÇO GALVANIZADO COM COSTURA, CLASSE MÉDIA, DN 50 (2), CONEXÃO ROSQUEADA, INSTALADO EM RESERVAÇÃO DE ÁGUA DE EDIFICAÇÃO QUE POSSUA R ESERVATÓRIO DE FIBRA/FIBROCIMENTO  FORNECIMENTO E INSTALAÇÃO. AF_06/2 016</v>
          </cell>
          <cell r="C4613" t="str">
            <v>M</v>
          </cell>
          <cell r="D4613">
            <v>49.4</v>
          </cell>
        </row>
        <row r="4614">
          <cell r="A4614">
            <v>94463</v>
          </cell>
          <cell r="B4614" t="str">
            <v>TUBO DE AÇO GALVANIZADO COM COSTURA, CLASSE MÉDIA, DN 65 (2 1/2), CON EXÃO ROSQUEADA, INSTALADO EM RESERVAÇÃO DE ÁGUA DE EDIFICAÇÃO QUE POSS UA RESERVATÓRIO DE FIBRA/FIBROCIMENTO  FORNECIMENTO E INSTALAÇÃO. AF_ 06/2016</v>
          </cell>
          <cell r="C4614" t="str">
            <v>M</v>
          </cell>
          <cell r="D4614">
            <v>59.92</v>
          </cell>
        </row>
        <row r="4615">
          <cell r="A4615">
            <v>94464</v>
          </cell>
          <cell r="B4615" t="str">
            <v>TUBO DE AÇO GALVANIZADO COM COSTURA, CLASSE MÉDIA, DN 80 (3), CONEXÃO ROSQUEADA, INSTALADO EM RESERVAÇÃO DE ÁGUA DE EDIFICAÇÃO QUE POSSUA R ESERVATÓRIO DE FIBRA/FIBROCIMENTO  FORNECIMENTO E INSTALAÇÃO. AF_06/2 016</v>
          </cell>
          <cell r="C4615" t="str">
            <v>M</v>
          </cell>
          <cell r="D4615">
            <v>74</v>
          </cell>
        </row>
        <row r="4616">
          <cell r="A4616">
            <v>94465</v>
          </cell>
          <cell r="B4616" t="str">
            <v>LUVA, EM FERRO GALVANIZADO, CONEXÃO ROSQUEADA, DN 50 (2), INSTALADO E M RESERVAÇÃO DE ÁGUA DE EDIFICAÇÃO QUE POSSUA RESERVATÓRIO DE FIBRA/FI BROCIMENTO  FORNECIMENTO E INSTALAÇÃO. AF_06/2016</v>
          </cell>
          <cell r="C4616" t="str">
            <v>UN</v>
          </cell>
          <cell r="D4616">
            <v>37.58</v>
          </cell>
        </row>
        <row r="4617">
          <cell r="A4617">
            <v>94466</v>
          </cell>
          <cell r="B4617" t="str">
            <v>NIPLE, EM FERRO GALVANIZADO, CONEXÃO ROSQUEADA, DN 50 (2), INSTALADO EM RESERVAÇÃO DE ÁGUA DE EDIFICAÇÃO QUE POSSUA RESERVATÓRIO DE FIBRA/F IBROCIMENTO  FORNECIMENTO E INSTALAÇÃO. AF_06/2016</v>
          </cell>
          <cell r="C4617" t="str">
            <v>UN</v>
          </cell>
          <cell r="D4617">
            <v>39.07</v>
          </cell>
        </row>
        <row r="4618">
          <cell r="A4618">
            <v>94467</v>
          </cell>
          <cell r="B4618" t="str">
            <v>NIPLE, EM FERRO GALVANIZADO, CONEXÃO ROSQUEADA, DN 50 (2), INSTALADO EM RESERVAÇÃO DE ÁGUA DE EDIFICAÇÃO QUE POSSUA RESERVATÓRIO DE FIBRA/F IBROCIMENTO  FORNECIMENTO E INSTALAÇÃO. AF_06/2016</v>
          </cell>
          <cell r="C4618" t="str">
            <v>UN</v>
          </cell>
          <cell r="D4618">
            <v>62.38</v>
          </cell>
        </row>
        <row r="4619">
          <cell r="A4619">
            <v>94468</v>
          </cell>
          <cell r="B4619" t="str">
            <v>NIPLE, EM FERRO GALVANIZADO, CONEXÃO ROSQUEADA, DN 65 (2 1/2), INSTAL ADO EM RESERVAÇÃO DE ÁGUA DE EDIFICAÇÃO QUE POSSUA RESERVATÓRIO DE FIB RA/FIBROCIMENTO  FORNECIMENTO E INSTALAÇÃO. AF_06/2016</v>
          </cell>
          <cell r="C4619" t="str">
            <v>UN</v>
          </cell>
          <cell r="D4619">
            <v>51.32</v>
          </cell>
        </row>
        <row r="4620">
          <cell r="A4620">
            <v>94469</v>
          </cell>
          <cell r="B4620" t="str">
            <v>LUVA, EM FERRO GALVANIZADO, CONEXÃO ROSQUEADA, DN 80 (3), INSTALADO E M RESERVAÇÃO DE ÁGUA DE EDIFICAÇÃO QUE POSSUA RESERVATÓRIO DE FIBRA/FI BROCIMENTO  FORNECIMENTO E INSTALAÇÃO. AF_06/2016</v>
          </cell>
          <cell r="C4620" t="str">
            <v>UN</v>
          </cell>
          <cell r="D4620">
            <v>89.7</v>
          </cell>
        </row>
        <row r="4621">
          <cell r="A4621">
            <v>94470</v>
          </cell>
          <cell r="B4621" t="str">
            <v>NIPLE, EM FERRO GALVANIZADO, CONEXÃO ROSQUEADA, DN 80 (3), INSTALADO EM RESERVAÇÃO DE ÁGUA DE EDIFICAÇÃO QUE POSSUA RESERVATÓRIO DE FIBRA/F IBROCIMENTO  FORNECIMENTO E INSTALAÇÃO. AF_06/2016</v>
          </cell>
          <cell r="C4621" t="str">
            <v>UN</v>
          </cell>
          <cell r="D4621">
            <v>71.150000000000006</v>
          </cell>
        </row>
        <row r="4622">
          <cell r="A4622">
            <v>94471</v>
          </cell>
          <cell r="B4622" t="str">
            <v>COTOVELO 90 GRAUS, EM FERRO GALVANIZADO, CONEXÃO ROSQUEADA, DN 50 (2) , INSTALADO EM RESERVAÇÃO DE ÁGUA DE EDIFICAÇÃO QUE POSSUA RESERVATÓRI O DE FIBRA/FIBROCIMENTO  FORNECIMENTO E INSTALAÇÃO. AF_06/2016</v>
          </cell>
          <cell r="C4622" t="str">
            <v>UN</v>
          </cell>
          <cell r="D4622">
            <v>54.06</v>
          </cell>
        </row>
        <row r="4623">
          <cell r="A4623">
            <v>94472</v>
          </cell>
          <cell r="B4623" t="str">
            <v>COTOVELO 45 GRAUS, EM FERRO GALVANIZADO, CONEXÃO ROSQUEADA, DN 50 (2) , INSTALADO EM RESERVAÇÃO DE ÁGUA DE EDIFICAÇÃO QUE POSSUA RESERVATÓRI O DE FIBRA/FIBROCIMENTO  FORNECIMENTO E INSTALAÇÃO. AF_06/2016</v>
          </cell>
          <cell r="C4623" t="str">
            <v>UN</v>
          </cell>
          <cell r="D4623">
            <v>50.96</v>
          </cell>
        </row>
        <row r="4624">
          <cell r="A4624">
            <v>94473</v>
          </cell>
          <cell r="B4624" t="str">
            <v>COTOVELO 90 GRAUS, EM FERRO GALVANIZADO, CONEXÃO ROSQUEADA, DN 65 (2 1 /2), INSTALADO EM RESERVAÇÃO DE ÁGUA DE EDIFICAÇÃO QUE POSSUA RESERVA TÓRIO DE FIBRA/FIBROCIMENTO  FORNECIMENTO E INSTALAÇÃO. AF_06/2016</v>
          </cell>
          <cell r="C4624" t="str">
            <v>UN</v>
          </cell>
          <cell r="D4624">
            <v>89.74</v>
          </cell>
        </row>
        <row r="4625">
          <cell r="A4625">
            <v>94474</v>
          </cell>
          <cell r="B4625" t="str">
            <v>COTOVELO 45 GRAUS, EM FERRO GALVANIZADO, CONEXÃO ROSQUEADA, DN 65 (2 1 /2), INSTALADO EM RESERVAÇÃO DE ÁGUA DE EDIFICAÇÃO QUE POSSUA RESERVA TÓRIO DE FIBRA/FIBROCIMENTO  FORNECIMENTO E INSTALAÇÃO. AF_06/2016</v>
          </cell>
          <cell r="C4625" t="str">
            <v>UN</v>
          </cell>
          <cell r="D4625">
            <v>82.13</v>
          </cell>
        </row>
        <row r="4626">
          <cell r="A4626">
            <v>94475</v>
          </cell>
          <cell r="B4626" t="str">
            <v>COTOVELO 90 GRAUS, EM FERRO GALVANIZADO, CONEXÃO ROSQUEADA, DN 80 (3) , INSTALADO EM RESERVAÇÃO DE ÁGUA DE EDIFICAÇÃO QUE POSSUA RESERVATÓRI O DE FIBRA/FIBROCIMENTO  FORNECIMENTO E INSTALAÇÃO. AF_06/2016</v>
          </cell>
          <cell r="C4626" t="str">
            <v>UN</v>
          </cell>
          <cell r="D4626">
            <v>120.09</v>
          </cell>
        </row>
        <row r="4627">
          <cell r="A4627">
            <v>94476</v>
          </cell>
          <cell r="B4627" t="str">
            <v>COTOVELO 45 GRAUS, EM FERRO GALVANIZADO, CONEXÃO ROSQUEADA, DN 80 (3) , INSTALADO EM RESERVAÇÃO DE ÁGUA DE EDIFICAÇÃO QUE POSSUA RESERVATÓRI O DE FIBRA/FIBROCIMENTO  FORNECIMENTO E INSTALAÇÃO. AF_06/2016</v>
          </cell>
          <cell r="C4627" t="str">
            <v>UN</v>
          </cell>
          <cell r="D4627">
            <v>105.88</v>
          </cell>
        </row>
        <row r="4628">
          <cell r="A4628">
            <v>94477</v>
          </cell>
          <cell r="B4628" t="str">
            <v>TÊ, EM FERRO GALVANIZADO, CONEXÃO ROSQUEADA, DN 50 (2), INSTALADO EM RESERVAÇÃO DE ÁGUA DE EDIFICAÇÃO QUE POSSUA RESERVATÓRIO DE FIBRA/FIBR OCIMENTO  FORNECIMENTO E INSTALAÇÃO. AF_06/2016</v>
          </cell>
          <cell r="C4628" t="str">
            <v>UN</v>
          </cell>
          <cell r="D4628">
            <v>71.67</v>
          </cell>
        </row>
        <row r="4629">
          <cell r="A4629">
            <v>94478</v>
          </cell>
          <cell r="B4629" t="str">
            <v>TÊ, EM FERRO GALVANIZADO, CONEXÃO ROSQUEADA, DN 65 (2 1/2), INSTALADO EM RESERVAÇÃO DE ÁGUA DE EDIFICAÇÃO QUE POSSUA RESERVATÓRIO DE FIBRA/ FIBROCIMENTO  FORNECIMENTO E INSTALAÇÃO. AF_06/2016</v>
          </cell>
          <cell r="C4629" t="str">
            <v>UN</v>
          </cell>
          <cell r="D4629">
            <v>110.45</v>
          </cell>
        </row>
        <row r="4630">
          <cell r="A4630">
            <v>94479</v>
          </cell>
          <cell r="B4630" t="str">
            <v>TÊ, EM FERRO GALVANIZADO, CONEXÃO ROSQUEADA, DN 80 (3), INSTALADO EM RESERVAÇÃO DE ÁGUA DE EDIFICAÇÃO QUE POSSUA RESERVATÓRIO DE FIBRA/FIBR OCIMENTO  FORNECIMENTO E INSTALAÇÃO. AF_06/2016</v>
          </cell>
          <cell r="C4630" t="str">
            <v>UN</v>
          </cell>
          <cell r="D4630">
            <v>142.36000000000001</v>
          </cell>
        </row>
        <row r="4631">
          <cell r="A4631">
            <v>94480</v>
          </cell>
          <cell r="B4631" t="str">
            <v>CONJUNTO HIDRÁULICO PARA INSTALAÇÃO DE BOMBA EM AÇO ROSCÁVEL, DN SUCÇÃ O 65 (2½) E DN RECALQUE 50 (2), PARA EDIFICAÇÃO ENTRE 12 E 18 PAVIME NTOS  FORNECIMENTO E INSTALAÇÃO. AF_06/2016</v>
          </cell>
          <cell r="C4631" t="str">
            <v>UN</v>
          </cell>
          <cell r="D4631">
            <v>1694.31</v>
          </cell>
        </row>
        <row r="4632">
          <cell r="A4632">
            <v>94481</v>
          </cell>
          <cell r="B4632" t="str">
            <v>CONJUNTO HIDRÁULICO PARA INSTALAÇÃO DE BOMBA EM AÇO ROSCÁVEL, DN SUCÇÃ O 50 (2) E DN RECALQUE 40 (1 1/2), PARA EDIFICAÇÃO ENTRE 8 E 12 PAVI MENTOS  FORNECIMENTO E INSTALAÇÃO. AF_06/2016</v>
          </cell>
          <cell r="C4632" t="str">
            <v>UN</v>
          </cell>
          <cell r="D4632">
            <v>1186.19</v>
          </cell>
        </row>
        <row r="4633">
          <cell r="A4633">
            <v>94482</v>
          </cell>
          <cell r="B4633" t="str">
            <v>CONJUNTO HIDRÁULICO PARA INSTALAÇÃO DE BOMBA EM AÇO ROSCÁVEL, DN SUCÇÃ O 40 (1 1/2) E DN RECALQUE 32 (1 1/4), PARA EDIFICAÇÃO ENTRE 4 E 8 P AVIMENTOS  FORNECIMENTO E INSTALAÇÃO. AF_06/2016</v>
          </cell>
          <cell r="C4633" t="str">
            <v>UN</v>
          </cell>
          <cell r="D4633">
            <v>921.27</v>
          </cell>
        </row>
        <row r="4634">
          <cell r="A4634">
            <v>94483</v>
          </cell>
          <cell r="B4634" t="str">
            <v>CONJUNTO HIDRÁULICO PARA INSTALAÇÃO DE BOMBA EM AÇO ROSCÁVEL, DN SUCÇÃ O 32 (1 1/4) E DN RECALQUE 25 (1), PARA EDIFICAÇÃO ATÉ 4 PAVIMENTOS FORNECIMENTO E INSTALAÇÃO. AF_06/2016</v>
          </cell>
          <cell r="C4634" t="str">
            <v>UN</v>
          </cell>
          <cell r="D4634">
            <v>783.83</v>
          </cell>
        </row>
        <row r="4635">
          <cell r="A4635">
            <v>94489</v>
          </cell>
          <cell r="B4635" t="str">
            <v>REGISTRO DE ESFERA, PVC, SOLDÁVEL, DN  25 MM, INSTALADO EM RESERVAÇÃO DE ÁGUA DE EDIFICAÇÃO QUE POSSUA RESERVATÓRIO DE FIBRA/FIBROCIMENTO FORNECIMENTO E INSTALAÇÃO. AF_06/2016_P</v>
          </cell>
          <cell r="C4635" t="str">
            <v>UN</v>
          </cell>
          <cell r="D4635">
            <v>19.89</v>
          </cell>
        </row>
        <row r="4636">
          <cell r="A4636">
            <v>94490</v>
          </cell>
          <cell r="B4636" t="str">
            <v>REGISTRO DE ESFERA, PVC, SOLDÁVEL, DN  32 MM, INSTALADO EM RESERVAÇÃO DE ÁGUA DE EDIFICAÇÃO QUE POSSUA RESERVATÓRIO DE FIBRA/FIBROCIMENTO FORNECIMENTO E INSTALAÇÃO. AF_06/2016_P</v>
          </cell>
          <cell r="C4636" t="str">
            <v>UN</v>
          </cell>
          <cell r="D4636">
            <v>32.950000000000003</v>
          </cell>
        </row>
        <row r="4637">
          <cell r="A4637">
            <v>94491</v>
          </cell>
          <cell r="B4637" t="str">
            <v>REGISTRO DE ESFERA, PVC, SOLDÁVEL, DN  40 MM, INSTALADO EM RESERVAÇÃO DE ÁGUA DE EDIFICAÇÃO QUE POSSUA RESERVATÓRIO DE FIBRA/FIBROCIMENTO FORNECIMENTO E INSTALAÇÃO. AF_06/2016_P</v>
          </cell>
          <cell r="C4637" t="str">
            <v>UN</v>
          </cell>
          <cell r="D4637">
            <v>45.18</v>
          </cell>
        </row>
        <row r="4638">
          <cell r="A4638">
            <v>94492</v>
          </cell>
          <cell r="B4638" t="str">
            <v>REGISTRO DE ESFERA, PVC, SOLDÁVEL, DN  50 MM, INSTALADO EM RESERVAÇÃO DE ÁGUA DE EDIFICAÇÃO QUE POSSUA RESERVATÓRIO DE FIBRA/FIBROCIMENTO FORNECIMENTO E INSTALAÇÃO. AF_06/2016_P</v>
          </cell>
          <cell r="C4638" t="str">
            <v>UN</v>
          </cell>
          <cell r="D4638">
            <v>46.35</v>
          </cell>
        </row>
        <row r="4639">
          <cell r="A4639">
            <v>94493</v>
          </cell>
          <cell r="B4639" t="str">
            <v>REGISTRO DE ESFERA, PVC, SOLDÁVEL, DN  60 MM, INSTALADO EM RESERVAÇÃO DE ÁGUA DE EDIFICAÇÃO QUE POSSUA RESERVATÓRIO DE FIBRA/FIBROCIMENTO FORNECIMENTO E INSTALAÇÃO. AF_06/2016_P</v>
          </cell>
          <cell r="C4639" t="str">
            <v>UN</v>
          </cell>
          <cell r="D4639">
            <v>84.48</v>
          </cell>
        </row>
        <row r="4640">
          <cell r="A4640">
            <v>94494</v>
          </cell>
          <cell r="B4640" t="str">
            <v>REGISTRO DE GAVETA BRUTO, LATÃO, ROSCÁVEL, 3/4, INSTALADO EM RESERVAÇ ÃO DE ÁGUA DE EDIFICAÇÃO QUE POSSUA RESERVATÓRIO DE FIBRA/FIBROCIMENTO FORNECIMENTO E INSTALAÇÃO. AF_06/2016</v>
          </cell>
          <cell r="C4640" t="str">
            <v>UN</v>
          </cell>
          <cell r="D4640">
            <v>41.34</v>
          </cell>
        </row>
        <row r="4641">
          <cell r="A4641">
            <v>94495</v>
          </cell>
          <cell r="B4641" t="str">
            <v>REGISTRO DE GAVETA BRUTO, LATÃO, ROSCÁVEL, 1, INSTALADO EM RESERVAÇÃO DE ÁGUA DE EDIFICAÇÃO QUE POSSUA RESERVATÓRIO DE FIBRA/FIBROCIMENTO FORNECIMENTO E INSTALAÇÃO. AF_06/2016</v>
          </cell>
          <cell r="C4641" t="str">
            <v>UN</v>
          </cell>
          <cell r="D4641">
            <v>52.18</v>
          </cell>
        </row>
        <row r="4642">
          <cell r="A4642">
            <v>94496</v>
          </cell>
          <cell r="B4642" t="str">
            <v>REGISTRO DE GAVETA BRUTO, LATÃO, ROSCÁVEL, 1 1/4, INSTALADO EM RESERV AÇÃO DE ÁGUA DE EDIFICAÇÃO QUE POSSUA RESERVATÓRIO DE FIBRA/FIBROCIMEN TO  FORNECIMENTO E INSTALAÇÃO. AF_06/2016</v>
          </cell>
          <cell r="C4642" t="str">
            <v>UN</v>
          </cell>
          <cell r="D4642">
            <v>63.44</v>
          </cell>
        </row>
        <row r="4643">
          <cell r="A4643">
            <v>94497</v>
          </cell>
          <cell r="B4643" t="str">
            <v>REGISTRO DE GAVETA BRUTO, LATÃO, ROSCÁVEL, 1 1/2, INSTALADO EM RESERV AÇÃO DE ÁGUA DE EDIFICAÇÃO QUE POSSUA RESERVATÓRIO DE FIBRA/FIBROCIMEN TO  FORNECIMENTO E INSTALAÇÃO. AF_06/2016</v>
          </cell>
          <cell r="C4643" t="str">
            <v>UN</v>
          </cell>
          <cell r="D4643">
            <v>74.02</v>
          </cell>
        </row>
        <row r="4644">
          <cell r="A4644">
            <v>94498</v>
          </cell>
          <cell r="B4644" t="str">
            <v>REGISTRO DE GAVETA BRUTO, LATÃO, ROSCÁVEL, 2, INSTALADO EM RESERVAÇÃO DE ÁGUA DE EDIFICAÇÃO QUE POSSUA RESERVATÓRIO DE FIBRA/FIBROCIMENTO FORNECIMENTO E INSTALAÇÃO. AF_06/2016</v>
          </cell>
          <cell r="C4644" t="str">
            <v>UN</v>
          </cell>
          <cell r="D4644">
            <v>95.08</v>
          </cell>
        </row>
        <row r="4645">
          <cell r="A4645">
            <v>94499</v>
          </cell>
          <cell r="B4645" t="str">
            <v>REGISTRO DE GAVETA BRUTO, LATÃO, ROSCÁVEL, 2 1/2, INSTALADO EM RESERV AÇÃO DE ÁGUA DE EDIFICAÇÃO QUE POSSUA RESERVATÓRIO DE FIBRA/FIBROCIMEN TO  FORNECIMENTO E INSTALAÇÃO. AF_06/2016</v>
          </cell>
          <cell r="C4645" t="str">
            <v>UN</v>
          </cell>
          <cell r="D4645">
            <v>171.21</v>
          </cell>
        </row>
        <row r="4646">
          <cell r="A4646">
            <v>94500</v>
          </cell>
          <cell r="B4646" t="str">
            <v>REGISTRO DE GAVETA BRUTO, LATÃO, ROSCÁVEL, 3, INSTALADO EM RESERVAÇÃO DE ÁGUA DE EDIFICAÇÃO QUE POSSUA RESERVATÓRIO DE FIBRA/FIBROCIMENTO FORNECIMENTO E INSTALAÇÃO. AF_06/2016</v>
          </cell>
          <cell r="C4646" t="str">
            <v>UN</v>
          </cell>
          <cell r="D4646">
            <v>297.08999999999997</v>
          </cell>
        </row>
        <row r="4647">
          <cell r="A4647">
            <v>94501</v>
          </cell>
          <cell r="B4647" t="str">
            <v>REGISTRO DE GAVETA BRUTO, LATÃO, ROSCÁVEL, 4, INSTALADO EM RESERVAÇÃO DE ÁGUA DE EDIFICAÇÃO QUE POSSUA RESERVATÓRIO DE FIBRA/FIBROCIMENTO FORNECIMENTO E INSTALAÇÃO. AF_06/2016</v>
          </cell>
          <cell r="C4647" t="str">
            <v>UN</v>
          </cell>
          <cell r="D4647">
            <v>488.52</v>
          </cell>
        </row>
        <row r="4648">
          <cell r="A4648">
            <v>94559</v>
          </cell>
          <cell r="B4648" t="str">
            <v>JANELA DE AÇO BASCULANTE, FIXAÇÃO COM ARGAMASSA, SEM VIDROS, PADRONIZA DA. AF_07/2016</v>
          </cell>
          <cell r="C4648" t="str">
            <v>M2</v>
          </cell>
          <cell r="D4648">
            <v>425.22</v>
          </cell>
        </row>
        <row r="4649">
          <cell r="A4649">
            <v>94560</v>
          </cell>
          <cell r="B4649" t="str">
            <v>JANELA DE AÇO DE CORRER, 2 FOLHAS, FIXAÇÃO COM ARGAMASSA, COM VIDROS, PADRONIZADA. AF_07/2016</v>
          </cell>
          <cell r="C4649" t="str">
            <v>M2</v>
          </cell>
          <cell r="D4649">
            <v>379.28</v>
          </cell>
        </row>
        <row r="4650">
          <cell r="A4650">
            <v>94562</v>
          </cell>
          <cell r="B4650" t="str">
            <v>JANELA DE AÇO DE CORRER, 4 FOLHAS, FIXAÇÃO COM ARGAMASSA, SEM VIDROS, PADRONIZADA. AF_07/2016</v>
          </cell>
          <cell r="C4650" t="str">
            <v>M2</v>
          </cell>
          <cell r="D4650">
            <v>398.93</v>
          </cell>
        </row>
        <row r="4651">
          <cell r="A4651">
            <v>94563</v>
          </cell>
          <cell r="B4651" t="str">
            <v>JANELA DE AÇO DE CORRER, 6 FOLHAS, FIXAÇÃO COM ARGAMASSA, COM VIDROS, PADRONIZADA. AF_07/2016</v>
          </cell>
          <cell r="C4651" t="str">
            <v>M2</v>
          </cell>
          <cell r="D4651">
            <v>500.63</v>
          </cell>
        </row>
        <row r="4652">
          <cell r="A4652">
            <v>94564</v>
          </cell>
          <cell r="B4652" t="str">
            <v>JANELA DE AÇO BASCULANTE, FIXAÇÃO COM PARAFUSO SOBRE CONTRAMARCO (EXCL USIVE CONTRAMARCO), SEM VIDROS, PADRONIZADA. AF_07/2016</v>
          </cell>
          <cell r="C4652" t="str">
            <v>M2</v>
          </cell>
          <cell r="D4652">
            <v>384.75</v>
          </cell>
        </row>
        <row r="4653">
          <cell r="A4653">
            <v>94565</v>
          </cell>
          <cell r="B4653" t="str">
            <v>JANELA DE AÇO DE CORRER, 2 FOLHAS, FIXAÇÃO COM PARAFUSO SOBRE CONTRAMA RCO (EXCLUSIVE CONTRAMARCO), COM VIDROS, PADRONIZADA. AF_07/2016</v>
          </cell>
          <cell r="C4653" t="str">
            <v>M2</v>
          </cell>
          <cell r="D4653">
            <v>365.99</v>
          </cell>
        </row>
        <row r="4654">
          <cell r="A4654">
            <v>94567</v>
          </cell>
          <cell r="B4654" t="str">
            <v>JANELA DE AÇO DE CORRER, 4 FOLHAS, FIXAÇÃO COM PARAFUSO SOBRE CONTRAMA RCO (EXCLUSIVE CONTRAMARCO), SEM VIDROS, PADRONIZADA. AF_07/2016</v>
          </cell>
          <cell r="C4654" t="str">
            <v>M2</v>
          </cell>
          <cell r="D4654">
            <v>381.4</v>
          </cell>
        </row>
        <row r="4655">
          <cell r="A4655">
            <v>94568</v>
          </cell>
          <cell r="B4655" t="str">
            <v>JANELA DE AÇO DE CORRER, 6 FOLHAS, FIXAÇÃO COM PARAFUSO SOBRE CONTRAMA RCO (EXCLUSIVE CONTRAMARCO), COM VIDROS, PADRONIZADA. AF_07/2016</v>
          </cell>
          <cell r="C4655" t="str">
            <v>M2</v>
          </cell>
          <cell r="D4655">
            <v>479.99</v>
          </cell>
        </row>
        <row r="4656">
          <cell r="A4656">
            <v>94569</v>
          </cell>
          <cell r="B4656" t="str">
            <v>JANELA DE ALUMÍNIO MAXIM-AR, FIXAÇÃO COM PARAFUSO SOBRE CONTRAMARCO (E XCLUSIVE CONTRAMARCO), COM VIDROS, PADRONIZADA. AF_07/2016</v>
          </cell>
          <cell r="C4656" t="str">
            <v>M2</v>
          </cell>
          <cell r="D4656">
            <v>707.02</v>
          </cell>
        </row>
        <row r="4657">
          <cell r="A4657">
            <v>94570</v>
          </cell>
          <cell r="B4657" t="str">
            <v>JANELA DE ALUMÍNIO DE CORRER, 2 FOLHAS, FIXAÇÃO COM PARAFUSO SOBRE CON TRAMARCO (EXCLUSIVE CONTRAMARCO), COM VIDROS PADRONIZADA. AF_07/2016</v>
          </cell>
          <cell r="C4657" t="str">
            <v>M2</v>
          </cell>
          <cell r="D4657">
            <v>669.45</v>
          </cell>
        </row>
        <row r="4658">
          <cell r="A4658">
            <v>94572</v>
          </cell>
          <cell r="B4658" t="str">
            <v>JANELA DE ALUMÍNIO DE CORRER, 3 FOLHAS, FIXAÇÃO COM PARAFUSO SOBRE CON TRAMARCO (EXCLUSIVE CONTRAMARCO), COM VIDROS, PADRONIZADA. AF_07/2016</v>
          </cell>
          <cell r="C4658" t="str">
            <v>M2</v>
          </cell>
          <cell r="D4658">
            <v>998.69</v>
          </cell>
        </row>
        <row r="4659">
          <cell r="A4659">
            <v>94573</v>
          </cell>
          <cell r="B4659" t="str">
            <v>JANELA DE ALUMÍNIO DE CORRER, 4 FOLHAS, FIXAÇÃO COM PARAFUSO SOBRE CON TRAMARCO (EXCLUSIVE CONTRAMARCO), COM VIDROS, PADRONIZADA. AF_07/2016</v>
          </cell>
          <cell r="C4659" t="str">
            <v>M2</v>
          </cell>
          <cell r="D4659">
            <v>643.69000000000005</v>
          </cell>
        </row>
        <row r="4660">
          <cell r="A4660">
            <v>94574</v>
          </cell>
          <cell r="B4660" t="str">
            <v>JANELA DE ALUMÍNIO DE CORRER, 6 FOLHAS, FIXAÇÃO COM PARAFUSO SOBRE CON TRAMARCO (EXCLUSIVE CONTRAMARCO), COM VIDROS, PADRONIZADA. AF_07/2016</v>
          </cell>
          <cell r="C4660" t="str">
            <v>M2</v>
          </cell>
          <cell r="D4660">
            <v>985.01</v>
          </cell>
        </row>
        <row r="4661">
          <cell r="A4661">
            <v>94575</v>
          </cell>
          <cell r="B4661" t="str">
            <v>JANELA DE ALUMÍNIO MAXIM-AR, FIXAÇÃO COM PARAFUSO, VEDAÇÃO COM ESPUMA EXPANSIVA PU, COM VIDROS, PADRONIZADA. AF_07/2016</v>
          </cell>
          <cell r="C4661" t="str">
            <v>M2</v>
          </cell>
          <cell r="D4661">
            <v>741.32</v>
          </cell>
        </row>
        <row r="4662">
          <cell r="A4662">
            <v>94576</v>
          </cell>
          <cell r="B4662" t="str">
            <v>JANELA DE ALUMÍNIO DE CORRER, 2 FOLHAS, FIXAÇÃO COM PARAFUSO, VEDAÇÃO COM ESPUMA EXPANSIVA PU, COM VIDROS, PADRONIZADA. AF_07/2016</v>
          </cell>
          <cell r="C4662" t="str">
            <v>M2</v>
          </cell>
          <cell r="D4662">
            <v>679.37</v>
          </cell>
        </row>
        <row r="4663">
          <cell r="A4663">
            <v>94578</v>
          </cell>
          <cell r="B4663" t="str">
            <v>JANELA DE ALUMÍNIO DE CORRER, 3 FOLHAS, FIXAÇÃO COM PARAFUSO, VEDAÇÃO COM ESPUMA EXPANSIVA PU, COM VIDROS, PADRONIZADA. AF_07/2016</v>
          </cell>
          <cell r="C4663" t="str">
            <v>M2</v>
          </cell>
          <cell r="D4663">
            <v>1008.75</v>
          </cell>
        </row>
        <row r="4664">
          <cell r="A4664">
            <v>94579</v>
          </cell>
          <cell r="B4664" t="str">
            <v>JANELA DE ALUMÍNIO DE CORRER, 4 FOLHAS, FIXAÇÃO COM PARAFUSO, VEDAÇÃO COM ESPUMA EXPANSIVA PU, COM VIDROS, PADRONIZADA. AF_07/2016</v>
          </cell>
          <cell r="C4664" t="str">
            <v>M2</v>
          </cell>
          <cell r="D4664">
            <v>654.24</v>
          </cell>
        </row>
        <row r="4665">
          <cell r="A4665">
            <v>94580</v>
          </cell>
          <cell r="B4665" t="str">
            <v>JANELA DE ALUMÍNIO DE CORRER, 6 FOLHAS, FIXAÇÃO COM PARAFUSO, VEDAÇÃO COM ESPUMA EXPANSIVA PU, COM VIDROS, PADRONIZADA. AF_07/2016</v>
          </cell>
          <cell r="C4665" t="str">
            <v>M2</v>
          </cell>
          <cell r="D4665">
            <v>995.24</v>
          </cell>
        </row>
        <row r="4666">
          <cell r="A4666">
            <v>94581</v>
          </cell>
          <cell r="B4666" t="str">
            <v>JANELA DE ALUMÍNIO MAXIM-AR, FIXAÇÃO COM ARGAMASSA, COM VIDROS, PADRON IZADA. AF_07/2016</v>
          </cell>
          <cell r="C4666" t="str">
            <v>M2</v>
          </cell>
          <cell r="D4666">
            <v>737.05</v>
          </cell>
        </row>
        <row r="4667">
          <cell r="A4667">
            <v>94582</v>
          </cell>
          <cell r="B4667" t="str">
            <v>JANELA DE ALUMÍNIO DE CORRER, 2 FOLHAS, FIXAÇÃO COM ARGAMASSA, COM VID ROS, PADRONIZADA. AF_07/2016</v>
          </cell>
          <cell r="C4667" t="str">
            <v>M2</v>
          </cell>
          <cell r="D4667">
            <v>677.96</v>
          </cell>
        </row>
        <row r="4668">
          <cell r="A4668">
            <v>94584</v>
          </cell>
          <cell r="B4668" t="str">
            <v>JANELA DE ALUMÍNIO DE CORRER, 3 FOLHAS, FIXAÇÃO COM ARGAMASSA, COM VID ROS, PADRONIZADA. AF_07/2016</v>
          </cell>
          <cell r="C4668" t="str">
            <v>M2</v>
          </cell>
          <cell r="D4668">
            <v>1012.23</v>
          </cell>
        </row>
        <row r="4669">
          <cell r="A4669">
            <v>94585</v>
          </cell>
          <cell r="B4669" t="str">
            <v>JANELA DE ALUMÍNIO DE CORRER, 4 FOLHAS, FIXAÇÃO COM ARGAMASSA, COM VID ROS, PADRONIZADA. AF_07/2016</v>
          </cell>
          <cell r="C4669" t="str">
            <v>M2</v>
          </cell>
          <cell r="D4669">
            <v>652.35</v>
          </cell>
        </row>
        <row r="4670">
          <cell r="A4670">
            <v>94586</v>
          </cell>
          <cell r="B4670" t="str">
            <v>JANELA DE ALUMÍNIO 6 FOLHAS, FIXAÇÃO COM ARGAMASSA, COM VIDROS, PADRON IZADA. AF_07/2016</v>
          </cell>
          <cell r="C4670" t="str">
            <v>M2</v>
          </cell>
          <cell r="D4670">
            <v>999.62</v>
          </cell>
        </row>
        <row r="4671">
          <cell r="A4671">
            <v>94602</v>
          </cell>
          <cell r="B4671" t="str">
            <v>TUBO EM COBRE RÍGIDO, DN 54 MM CLASSE E, SEM ISOLAMENTO, INSTALADO EM RESERVAÇÃO DE ÁGUA DE EDIFICAÇÃO QUE POSSUA RESERVATÓRIO DE FIBRA/FIBR OCIMENTO  FORNECIMENTO E INSTALAÇÃO. AF_06/2016</v>
          </cell>
          <cell r="C4671" t="str">
            <v>M</v>
          </cell>
          <cell r="D4671">
            <v>96.59</v>
          </cell>
        </row>
        <row r="4672">
          <cell r="A4672">
            <v>94603</v>
          </cell>
          <cell r="B4672" t="str">
            <v>TUBO EM COBRE RÍGIDO, DN 66 MM CLASSE E, SEM ISOLAMENTO, INSTALADO EM RESERVAÇÃO DE ÁGUA DE EDIFICAÇÃO QUE POSSUA RESERVATÓRIO DE FIBRA/FIBR OCIMENTO  FORNECIMENTO E INSTALAÇÃO. AF_06/2016</v>
          </cell>
          <cell r="C4672" t="str">
            <v>M</v>
          </cell>
          <cell r="D4672">
            <v>127.98</v>
          </cell>
        </row>
        <row r="4673">
          <cell r="A4673">
            <v>94604</v>
          </cell>
          <cell r="B4673" t="str">
            <v>TUBO EM COBRE RÍGIDO, DN 79 MM CLASSE E, SEM ISOLAMENTO, INSTALADO EM RESERVAÇÃO DE ÁGUA DE EDIFICAÇÃO QUE POSSUA RESERVATÓRIO DE FIBRA/FIBR OCIMENTO  FORNECIMENTO E INSTALAÇÃO. AF_06/2016</v>
          </cell>
          <cell r="C4673" t="str">
            <v>M</v>
          </cell>
          <cell r="D4673">
            <v>173.39</v>
          </cell>
        </row>
        <row r="4674">
          <cell r="A4674">
            <v>94605</v>
          </cell>
          <cell r="B4674" t="str">
            <v>TUBO EM COBRE RÍGIDO, DN 104 MM CLASSE E, SEM ISOLAMENTO, INSTALADO EM RESERVAÇÃO DE ÁGUA DE EDIFICAÇÃO QUE POSSUA RESERVATÓRIO DE FIBRA/FIB ROCIMENTO  FORNECIMENTO E INSTALAÇÃO. AF_06/2016</v>
          </cell>
          <cell r="C4674" t="str">
            <v>M</v>
          </cell>
          <cell r="D4674">
            <v>245.44</v>
          </cell>
        </row>
        <row r="4675">
          <cell r="A4675">
            <v>94606</v>
          </cell>
          <cell r="B4675" t="str">
            <v>LUVA DE COBRE, SEM ANEL DE SOLDA, DN 54 MM, INSTALADO EM RESERVAÇÃO DE ÁGUA DE EDIFICAÇÃO QUE POSSUA RESERVATÓRIO DE FIBRA/FIBROCIMENTO  FO RNECIMENTO E INSTALAÇÃO. AF_06/2016_P</v>
          </cell>
          <cell r="C4675" t="str">
            <v>UN</v>
          </cell>
          <cell r="D4675">
            <v>36.090000000000003</v>
          </cell>
        </row>
        <row r="4676">
          <cell r="A4676">
            <v>94608</v>
          </cell>
          <cell r="B4676" t="str">
            <v>LUVA DE COBRE, SEM ANEL DE SOLDA, DN 66 MM, INSTALADO EM RESERVAÇÃO DE ÁGUA DE EDIFICAÇÃO QUE POSSUA RESERVATÓRIO DE FIBRA/FIBROCIMENTO  FO RNECIMENTO E INSTALAÇÃO. AF_06/2016_P</v>
          </cell>
          <cell r="C4676" t="str">
            <v>UN</v>
          </cell>
          <cell r="D4676">
            <v>84.82</v>
          </cell>
        </row>
        <row r="4677">
          <cell r="A4677">
            <v>94610</v>
          </cell>
          <cell r="B4677" t="str">
            <v>LUVA DE COBRE, SEM ANEL DE SOLDA, DN 79 MM, INSTALADO EM RESERVAÇÃO DE ÁGUA DE EDIFICAÇÃO QUE POSSUA RESERVATÓRIO DE FIBRA/FIBROCIMENTO  FO RNECIMENTO E INSTALAÇÃO. AF_06/2016_P</v>
          </cell>
          <cell r="C4677" t="str">
            <v>UN</v>
          </cell>
          <cell r="D4677">
            <v>124.05</v>
          </cell>
        </row>
        <row r="4678">
          <cell r="A4678">
            <v>94612</v>
          </cell>
          <cell r="B4678" t="str">
            <v>LUVA DE COBRE, SEM ANEL DE SOLDA, DN 104 MM, INSTALADO EM RESERVAÇÃO D E ÁGUA DE EDIFICAÇÃO QUE POSSUA RESERVATÓRIO DE FIBRA/FIBROCIMENTO  F ORNECIMENTO E INSTALAÇÃO. AF_06/2016_P</v>
          </cell>
          <cell r="C4678" t="str">
            <v>UN</v>
          </cell>
          <cell r="D4678">
            <v>173.24</v>
          </cell>
        </row>
        <row r="4679">
          <cell r="A4679">
            <v>94614</v>
          </cell>
          <cell r="B4679" t="str">
            <v>COTOVELO EM COBRE, 90 GRAUS, SEM ANEL DE SOLDA, DN 54 MM, INSTALADO EM RESERVAÇÃO DE ÁGUA DE EDIFICAÇÃO QUE POSSUA RESERVATÓRIO DE FIBRA/FIB ROCIMENTO  FORNECIMENTO E INSTALAÇÃO. AF_06/2016_P</v>
          </cell>
          <cell r="C4679" t="str">
            <v>UN</v>
          </cell>
          <cell r="D4679">
            <v>61.64</v>
          </cell>
        </row>
        <row r="4680">
          <cell r="A4680">
            <v>94615</v>
          </cell>
          <cell r="B4680" t="str">
            <v>CURVA EM COBRE, 45 GRAUS, SEM ANEL DE SOLDA, BOLSA X BOLSA, DN 54 MM, INSTALADO EM RESERVAÇÃO DE ÁGUA DE EDIFICAÇÃO QUE POSSUA RESERVATÓRIO DE FIBRA/FIBROCIMENTO  FORNECIMENTO E INSTALAÇÃO. AF_06/2016_P</v>
          </cell>
          <cell r="C4680" t="str">
            <v>UN</v>
          </cell>
          <cell r="D4680">
            <v>69.290000000000006</v>
          </cell>
        </row>
        <row r="4681">
          <cell r="A4681">
            <v>94616</v>
          </cell>
          <cell r="B4681" t="str">
            <v>COTOVELO EM COBRE, 90 GRAUS, SEM ANEL DE SOLDA, DN 66 MM, INSTALADO EM RESERVAÇÃO DE ÁGUA DE EDIFICAÇÃO QUE POSSUA RESERVATÓRIO DE FIBRA/FIB ROCIMENTO  FORNECIMENTO E INSTALAÇÃO. AF_06/2016[_P</v>
          </cell>
          <cell r="C4681" t="str">
            <v>UN</v>
          </cell>
          <cell r="D4681">
            <v>162.18</v>
          </cell>
        </row>
        <row r="4682">
          <cell r="A4682">
            <v>94617</v>
          </cell>
          <cell r="B4682" t="str">
            <v>CURVA EM COBRE, 45 GRAUS, SEM ANEL DE SOLDA, BOLSA X BOLSA, DN 66 MM, INSTALADO EM RESERVAÇÃO DE ÁGUA DE EDIFICAÇÃO QUE POSSUA RESERVATÓRIO DE FIBRA/FIBROCIMENTO  FORNECIMENTO E INSTALAÇÃO. AF_06/2016_P</v>
          </cell>
          <cell r="C4682" t="str">
            <v>UN</v>
          </cell>
          <cell r="D4682">
            <v>135.58000000000001</v>
          </cell>
        </row>
        <row r="4683">
          <cell r="A4683">
            <v>94618</v>
          </cell>
          <cell r="B4683" t="str">
            <v>COTOVELO EM COBRE, 90 GRAUS, SEM ANEL DE SOLDA, DN 79 MM, INSTALADO EM RESERVAÇÃO DE ÁGUA DE EDIFICAÇÃO QUE POSSUA RESERVATÓRIO DE FIBRA/FIB ROCIMENTO  FORNECIMENTO E INSTALAÇÃO. AF_06/2016_P</v>
          </cell>
          <cell r="C4683" t="str">
            <v>UN</v>
          </cell>
          <cell r="D4683">
            <v>158.91999999999999</v>
          </cell>
        </row>
        <row r="4684">
          <cell r="A4684">
            <v>94620</v>
          </cell>
          <cell r="B4684" t="str">
            <v>COTOVELO EM COBRE, 90 GRAUS, SEM ANEL DE SOLDA, DN 104 MM, INSTALADO E M RESERVAÇÃO DE ÁGUA DE EDIFICAÇÃO QUE POSSUA RESERVATÓRIO DE FIBRA/FI BROCIMENTO  FORNECIMENTO E INSTALAÇÃO. AF_06/2016_P</v>
          </cell>
          <cell r="C4684" t="str">
            <v>UN</v>
          </cell>
          <cell r="D4684">
            <v>357.87</v>
          </cell>
        </row>
        <row r="4685">
          <cell r="A4685">
            <v>94622</v>
          </cell>
          <cell r="B4685" t="str">
            <v>TE EM COBRE, SEM ANEL DE SOLDA, DN 54 MM,  INSTALADO EM RESERVAÇÃO DE ÁGUA DE EDIFICAÇÃO QUE POSSUA RESERVATÓRIO DE FIBRA/FIBROCIMENTO  FOR NECIMENTO E INSTALAÇÃO. AF_06/2016_P</v>
          </cell>
          <cell r="C4685" t="str">
            <v>UN</v>
          </cell>
          <cell r="D4685">
            <v>89.08</v>
          </cell>
        </row>
        <row r="4686">
          <cell r="A4686">
            <v>94623</v>
          </cell>
          <cell r="B4686" t="str">
            <v>TE EM COBRE, SEM ANEL DE SOLDA, DN 66 MM,  INSTALADO EM RESERVAÇÃO DE ÁGUA DE EDIFICAÇÃO QUE POSSUA RESERVATÓRIO DE FIBRA/FIBROCIMENTO  FOR NECIMENTO E INSTALAÇÃO. AF_06/2016_P</v>
          </cell>
          <cell r="C4686" t="str">
            <v>UN</v>
          </cell>
          <cell r="D4686">
            <v>200.92</v>
          </cell>
        </row>
        <row r="4687">
          <cell r="A4687">
            <v>94624</v>
          </cell>
          <cell r="B4687" t="str">
            <v>TE EM COBRE, SEM ANEL DE SOLDA, DN 79 MM,  INSTALADO EM RESERVAÇÃO DE ÁGUA DE EDIFICAÇÃO QUE POSSUA RESERVATÓRIO DE FIBRA/FIBROCIMENTO  FOR NECIMENTO E INSTALAÇÃO. AF_06/2016_P</v>
          </cell>
          <cell r="C4687" t="str">
            <v>UN</v>
          </cell>
          <cell r="D4687">
            <v>301.72000000000003</v>
          </cell>
        </row>
        <row r="4688">
          <cell r="A4688">
            <v>94625</v>
          </cell>
          <cell r="B4688" t="str">
            <v>TE EM COBRE, SEM ANEL DE SOLDA, DN 104 MM,  INSTALADO EM RESERVAÇÃO DE ÁGUA DE EDIFICAÇÃO QUE POSSUA RESERVATÓRIO DE FIBRA/FIBROCIMENTO  FO RNECIMENTO E INSTALAÇÃO. AF_06/2016_P</v>
          </cell>
          <cell r="C4688" t="str">
            <v>UN</v>
          </cell>
          <cell r="D4688">
            <v>621.73</v>
          </cell>
        </row>
        <row r="4689">
          <cell r="A4689">
            <v>94648</v>
          </cell>
          <cell r="B4689" t="str">
            <v>TUBO, PVC, SOLDÁVEL, DN  25 MM, INSTALADO EM RESERVAÇÃO DE ÁGUA DE EDI FICAÇÃO QUE POSSUA RESERVATÓRIO DE FIBRA/FIBROCIMENTO  FORNECIMENTO E INSTALAÇÃO. AF_06/2016_P</v>
          </cell>
          <cell r="C4689" t="str">
            <v>M</v>
          </cell>
          <cell r="D4689">
            <v>6.85</v>
          </cell>
        </row>
        <row r="4690">
          <cell r="A4690">
            <v>94649</v>
          </cell>
          <cell r="B4690" t="str">
            <v>TUBO, PVC, SOLDÁVEL, DN 32 MM, INSTALADO EM RESERVAÇÃO DE ÁGUA DE EDIF ICAÇÃO QUE POSSUA RESERVATÓRIO DE FIBRA/FIBROCIMENTO  FORNECIMENTO E INSTALAÇÃO. AF_06/2016_P</v>
          </cell>
          <cell r="C4690" t="str">
            <v>M</v>
          </cell>
          <cell r="D4690">
            <v>10.25</v>
          </cell>
        </row>
        <row r="4691">
          <cell r="A4691">
            <v>94650</v>
          </cell>
          <cell r="B4691" t="str">
            <v>TUBO, PVC, SOLDÁVEL, DN 40 MM, INSTALADO EM RESERVAÇÃO DE ÁGUA DE EDIF ICAÇÃO QUE POSSUA RESERVATÓRIO DE FIBRA/FIBROCIMENTO  FORNECIMENTO E INSTALAÇÃO. AF_06/2016_P</v>
          </cell>
          <cell r="C4691" t="str">
            <v>M</v>
          </cell>
          <cell r="D4691">
            <v>14.67</v>
          </cell>
        </row>
        <row r="4692">
          <cell r="A4692">
            <v>94651</v>
          </cell>
          <cell r="B4692" t="str">
            <v>TUBO, PVC, SOLDÁVEL, DN 50 MM, INSTALADO EM RESERVAÇÃO DE ÁGUA DE EDIF ICAÇÃO QUE POSSUA RESERVATÓRIO DE FIBRA/FIBROCIMENTO  FORNECIMENTO E INSTALAÇÃO. AF_06/2016_P</v>
          </cell>
          <cell r="C4692" t="str">
            <v>M</v>
          </cell>
          <cell r="D4692">
            <v>16.87</v>
          </cell>
        </row>
        <row r="4693">
          <cell r="A4693">
            <v>94652</v>
          </cell>
          <cell r="B4693" t="str">
            <v>TUBO, PVC, SOLDÁVEL, DN 60 MM, INSTALADO EM RESERVAÇÃO DE ÁGUA DE EDIF ICAÇÃO QUE POSSUA RESERVATÓRIO DE FIBRA/FIBROCIMENTO  FORNECIMENTO E INSTALAÇÃO. AF_06/2016_P</v>
          </cell>
          <cell r="C4693" t="str">
            <v>M</v>
          </cell>
          <cell r="D4693">
            <v>26.03</v>
          </cell>
        </row>
        <row r="4694">
          <cell r="A4694">
            <v>94653</v>
          </cell>
          <cell r="B4694" t="str">
            <v>TUBO, PVC, SOLDÁVEL, DN 75 MM, INSTALADO EM RESERVAÇÃO DE ÁGUA DE EDIF ICAÇÃO QUE POSSUA RESERVATÓRIO DE FIBRA/FIBROCIMENTO  FORNECIMENTO E INSTALAÇÃO. AF_06/2016_P</v>
          </cell>
          <cell r="C4694" t="str">
            <v>M</v>
          </cell>
          <cell r="D4694">
            <v>32.92</v>
          </cell>
        </row>
        <row r="4695">
          <cell r="A4695">
            <v>94654</v>
          </cell>
          <cell r="B4695" t="str">
            <v>TUBO, PVC, SOLDÁVEL, DN 85 MM, INSTALADO EM RESERVAÇÃO DE ÁGUA DE EDIF ICAÇÃO QUE POSSUA RESERVATÓRIO DE FIBRA/FIBROCIMENTO  FORNECIMENTO E INSTALAÇÃO. AF_06/2016_P</v>
          </cell>
          <cell r="C4695" t="str">
            <v>M</v>
          </cell>
          <cell r="D4695">
            <v>44.4</v>
          </cell>
        </row>
        <row r="4696">
          <cell r="A4696">
            <v>94655</v>
          </cell>
          <cell r="B4696" t="str">
            <v>TUBO, PVC, SOLDÁVEL, DN 110 MM, INSTALADO EM RESERVAÇÃO DE ÁGUA DE EDI FICAÇÃO QUE POSSUA RESERVATÓRIO DE FIBRA/FIBROCIMENTO  FORNECIMENTO E INSTALAÇÃO. AF_06/2016_P</v>
          </cell>
          <cell r="C4696" t="str">
            <v>M</v>
          </cell>
          <cell r="D4696">
            <v>64.12</v>
          </cell>
        </row>
        <row r="4697">
          <cell r="A4697">
            <v>94656</v>
          </cell>
          <cell r="B4697" t="str">
            <v>ADAPTADOR CURTO COM BOLSA E ROSCA PARA REGISTRO, PVC, SOLDÁVEL, DN  25 MM X 3/4, INSTALADO EM RESERVAÇÃO DE ÁGUA DE EDIFICAÇÃO QUE POSSUA R ESERVATÓRIO DE FIBRA/FIBROCIMENTO  FORNECIMENTO E INSTALAÇÃO. AF_06/2 016_P</v>
          </cell>
          <cell r="C4697" t="str">
            <v>UN</v>
          </cell>
          <cell r="D4697">
            <v>4.0999999999999996</v>
          </cell>
        </row>
        <row r="4698">
          <cell r="A4698">
            <v>94657</v>
          </cell>
          <cell r="B4698" t="str">
            <v>LUVA PVC, SOLDÁVEL, DN  25 MM, INSTALADA EM RESERVAÇÃO DE ÁGUA DE EDIF ICAÇÃO QUE POSSUA RESERVATÓRIO DE FIBRA/FIBROCIMENTO  FORNECIMENTO E INSTALAÇÃO. AF_06/2016_P</v>
          </cell>
          <cell r="C4698" t="str">
            <v>UN</v>
          </cell>
          <cell r="D4698">
            <v>3.89</v>
          </cell>
        </row>
        <row r="4699">
          <cell r="A4699">
            <v>94658</v>
          </cell>
          <cell r="B4699" t="str">
            <v>ADAPTADOR CURTO COM BOLSA E ROSCA PARA REGISTRO, PVC, SOLDÁVEL, DN 32 MM X 1, INSTALADO EM RESERVAÇÃO DE ÁGUA DE EDIFICAÇÃO QUE POSSUA RESE RVATÓRIO DE FIBRA/FIBROCIMENTO  FORNECIMENTO E INSTALAÇÃO. AF_06/2016 _P</v>
          </cell>
          <cell r="C4699" t="str">
            <v>UN</v>
          </cell>
          <cell r="D4699">
            <v>4.91</v>
          </cell>
        </row>
        <row r="4700">
          <cell r="A4700">
            <v>94659</v>
          </cell>
          <cell r="B4700" t="str">
            <v>LUVA PVC, SOLDÁVEL, DN 32 MM, INSTALADA EM RESERVAÇÃO DE ÁGUA DE EDIFI CAÇÃO QUE POSSUA RESERVATÓRIO DE FIBRA/FIBROCIMENTO  FORNECIMENTO E I NSTALAÇÃO. AF_06/2016_P</v>
          </cell>
          <cell r="C4700" t="str">
            <v>UN</v>
          </cell>
          <cell r="D4700">
            <v>4.59</v>
          </cell>
        </row>
        <row r="4701">
          <cell r="A4701">
            <v>94660</v>
          </cell>
          <cell r="B4701" t="str">
            <v>ADAPTADOR CURTO COM BOLSA E ROSCA PARA REGISTRO, PVC, SOLDÁVEL, DN 40 MM X 1 1/4, INSTALADO EM RESERVAÇÃO DE ÁGUA DE EDIFICAÇÃO QUE POSSUA RESERVATÓRIO DE FIBRA/FIBROCIMENTO  FORNECIMENTO E INSTALAÇÃO. AF_06/ 2016_P</v>
          </cell>
          <cell r="C4701" t="str">
            <v>UN</v>
          </cell>
          <cell r="D4701">
            <v>7.97</v>
          </cell>
        </row>
        <row r="4702">
          <cell r="A4702">
            <v>94661</v>
          </cell>
          <cell r="B4702" t="str">
            <v>LUVA, PVC, SOLDÁVEL, DN 40 MM, INSTALADO EM RESERVAÇÃO DE ÁGUA DE EDIF ICAÇÃO QUE POSSUA RESERVATÓRIO DE FIBRA/FIBROCIMENTO  FORNECIMENTO E INSTALAÇÃO. AF_06/2016_P</v>
          </cell>
          <cell r="C4702" t="str">
            <v>UN</v>
          </cell>
          <cell r="D4702">
            <v>7.92</v>
          </cell>
        </row>
        <row r="4703">
          <cell r="A4703">
            <v>94662</v>
          </cell>
          <cell r="B4703" t="str">
            <v>ADAPTADOR CURTO COM BOLSA E ROSCA PARA REGISTRO, PVC, SOLDÁVEL, DN 50 MM X 1 1/2, INSTALADO EM RESERVAÇÃO DE ÁGUA DE EDIFICAÇÃO QUE POSSUA RESERVATÓRIO DE FIBRA/FIBROCIMENTO  FORNECIMENTO E INSTALAÇÃO. AF_06/ 2016_P</v>
          </cell>
          <cell r="C4703" t="str">
            <v>UN</v>
          </cell>
          <cell r="D4703">
            <v>8.65</v>
          </cell>
        </row>
        <row r="4704">
          <cell r="A4704">
            <v>94663</v>
          </cell>
          <cell r="B4704" t="str">
            <v>LUVA, PVC, SOLDÁVEL, DN 50 MM, INSTALADO EM RESERVAÇÃO DE ÁGUA DE EDIF ICAÇÃO QUE POSSUA RESERVATÓRIO DE FIBRA/FIBROCIMENTO  FORNECIMENTO E INSTALAÇÃO. AF_06/2016_P</v>
          </cell>
          <cell r="C4704" t="str">
            <v>UN</v>
          </cell>
          <cell r="D4704">
            <v>8.43</v>
          </cell>
        </row>
        <row r="4705">
          <cell r="A4705">
            <v>94664</v>
          </cell>
          <cell r="B4705" t="str">
            <v>ADAPTADOR CURTO COM BOLSA E ROSCA PARA REGISTRO, PVC, SOLDÁVEL, DN 60 MM X 2, INSTALADO EM RESERVAÇÃO DE ÁGUA DE EDIFICAÇÃO QUE POSSUA RESE RVATÓRIO DE FIBRA/FIBROCIMENTO  FORNECIMENTO E INSTALAÇÃO. AF_06/2016 _P</v>
          </cell>
          <cell r="C4705" t="str">
            <v>UN</v>
          </cell>
          <cell r="D4705">
            <v>18.37</v>
          </cell>
        </row>
        <row r="4706">
          <cell r="A4706">
            <v>94665</v>
          </cell>
          <cell r="B4706" t="str">
            <v>LUVA, PVC, SOLDÁVEL, DN 60 MM, INSTALADO EM RESERVAÇÃO DE ÁGUA DE EDIF ICAÇÃO QUE POSSUA RESERVATÓRIO DE FIBRA/FIBROCIMENTO  FORNECIMENTO E INSTALAÇÃO. AF_06/2016_P</v>
          </cell>
          <cell r="C4706" t="str">
            <v>UN</v>
          </cell>
          <cell r="D4706">
            <v>18.45</v>
          </cell>
        </row>
        <row r="4707">
          <cell r="A4707">
            <v>94666</v>
          </cell>
          <cell r="B4707" t="str">
            <v>ADAPTADOR CURTO COM BOLSA E ROSCA PARA REGISTRO, PVC, SOLDÁVEL, DN 75 MM X 2 1/2, INSTALADO EM RESERVAÇÃO DE ÁGUA DE EDIFICAÇÃO QUE POSSUA RESERVATÓRIO DE FIBRA/FIBROCIMENTO  FORNECIMENTO E INSTALAÇÃO. AF_06/ 2016_P</v>
          </cell>
          <cell r="C4707" t="str">
            <v>UN</v>
          </cell>
          <cell r="D4707">
            <v>25.1</v>
          </cell>
        </row>
        <row r="4708">
          <cell r="A4708">
            <v>94667</v>
          </cell>
          <cell r="B4708" t="str">
            <v>LUVA, PVC, SOLDÁVEL, DN 75 MM, INSTALADO EM RESERVAÇÃO DE ÁGUA DE EDIF ICAÇÃO QUE POSSUA RESERVATÓRIO DE FIBRA/FIBROCIMENTO  FORNECIMENTO E INSTALAÇÃO. AF_06/2016_P</v>
          </cell>
          <cell r="C4708" t="str">
            <v>UN</v>
          </cell>
          <cell r="D4708">
            <v>23.09</v>
          </cell>
        </row>
        <row r="4709">
          <cell r="A4709">
            <v>94668</v>
          </cell>
          <cell r="B4709" t="str">
            <v>ADAPTADOR CURTO COM BOLSA E ROSCA PARA REGISTRO, PVC, SOLDÁVEL, DN 85 MM X 3, INSTALADO EM RESERVAÇÃO DE ÁGUA DE EDIFICAÇÃO QUE POSSUA RESE RVATÓRIO DE FIBRA/FIBROCIMENTO  FORNECIMENTO E INSTALAÇÃO. AF_06/2016 _P</v>
          </cell>
          <cell r="C4709" t="str">
            <v>UN</v>
          </cell>
          <cell r="D4709">
            <v>40.43</v>
          </cell>
        </row>
        <row r="4710">
          <cell r="A4710">
            <v>94669</v>
          </cell>
          <cell r="B4710" t="str">
            <v>LUVA, PVC, SOLDÁVEL, DN 85 MM, INSTALADO EM RESERVAÇÃO DE ÁGUA DE EDIF ICAÇÃO QUE POSSUA RESERVATÓRIO DE FIBRA/FIBROCIMENTO  FORNECIMENTO E INSTALAÇÃO. AF_06/2016_P</v>
          </cell>
          <cell r="C4710" t="str">
            <v>UN</v>
          </cell>
          <cell r="D4710">
            <v>48.28</v>
          </cell>
        </row>
        <row r="4711">
          <cell r="A4711">
            <v>94670</v>
          </cell>
          <cell r="B4711" t="str">
            <v>ADAPTADOR CURTO COM BOLSA E ROSCA PARA REGISTRO, PVC, SOLDÁVEL, DN 110 MM X 4, INSTALADO EM RESERVAÇÃO DE ÁGUA DE EDIFICAÇÃO QUE POSSUA RES ERVATÓRIO DE FIBRA/FIBROCIMENTO  FORNECIMENTO E INSTALAÇÃO. AF_06/201 6_P</v>
          </cell>
          <cell r="C4711" t="str">
            <v>UN</v>
          </cell>
          <cell r="D4711">
            <v>55.12</v>
          </cell>
        </row>
        <row r="4712">
          <cell r="A4712">
            <v>94671</v>
          </cell>
          <cell r="B4712" t="str">
            <v>LUVA, PVC, SOLDÁVEL, DN 110 MM, INSTALADO EM RESERVAÇÃO DE ÁGUA DE EDI FICAÇÃO QUE POSSUA RESERVATÓRIO DE FIBRA/FIBROCIMENTO  FORNECIMENTO E INSTALAÇÃO. AF_06/2016_P</v>
          </cell>
          <cell r="C4712" t="str">
            <v>UN</v>
          </cell>
          <cell r="D4712">
            <v>70.67</v>
          </cell>
        </row>
        <row r="4713">
          <cell r="A4713">
            <v>94672</v>
          </cell>
          <cell r="B4713" t="str">
            <v>JOELHO 90 GRAUS COM BUCHA DE LATÃO, PVC, SOLDÁVEL, DN  25 MM, X 3/4" I NSTALADO EM RESERVAÇÃO DE ÁGUA DE EDIFICAÇÃO QUE POSSUA RESERVATÓRIO D E FIBRA/FIBROCIMENTO  FORNECIMENTO E INSTALAÇÃO. AF_06/2016_P</v>
          </cell>
          <cell r="C4713" t="str">
            <v>UN</v>
          </cell>
          <cell r="D4713">
            <v>6.62</v>
          </cell>
        </row>
        <row r="4714">
          <cell r="A4714">
            <v>94673</v>
          </cell>
          <cell r="B4714" t="str">
            <v>CURVA 90 GRAUS, PVC, SOLDÁVEL, DN  25 MM, INSTALADO EM RESERVAÇÃO DE Á GUA DE EDIFICAÇÃO QUE POSSUA RESERVATÓRIO DE FIBRA/FIBROCIMENTO  FORN ECIMENTO E INSTALAÇÃO. AF_06/2016_P</v>
          </cell>
          <cell r="C4714" t="str">
            <v>UN</v>
          </cell>
          <cell r="D4714">
            <v>7.06</v>
          </cell>
        </row>
        <row r="4715">
          <cell r="A4715">
            <v>94674</v>
          </cell>
          <cell r="B4715" t="str">
            <v>JOELHO 90 GRAUS, PVC, SOLDÁVEL, DN 32 MM INSTALADO EM RESERVAÇÃO DE ÁG UA DE EDIFICAÇÃO QUE POSSUA RESERVATÓRIO DE FIBRA/FIBROCIMENTO  FORNE CIMENTO E INSTALAÇÃO. AF_06/2016_P</v>
          </cell>
          <cell r="C4715" t="str">
            <v>UN</v>
          </cell>
          <cell r="D4715">
            <v>5.9</v>
          </cell>
        </row>
        <row r="4716">
          <cell r="A4716">
            <v>94675</v>
          </cell>
          <cell r="B4716" t="str">
            <v>CURVA 90 GRAUS, PVC, SOLDÁVEL, DN 32 MM, INSTALADO EM RESERVAÇÃO DE ÁG UA DE EDIFICAÇÃO QUE POSSUA RESERVATÓRIO DE FIBRA/FIBROCIMENTO  FORNE CIMENTO E INSTALAÇÃO. AF_06/2016_P</v>
          </cell>
          <cell r="C4716" t="str">
            <v>UN</v>
          </cell>
          <cell r="D4716">
            <v>9.75</v>
          </cell>
        </row>
        <row r="4717">
          <cell r="A4717">
            <v>94676</v>
          </cell>
          <cell r="B4717" t="str">
            <v>JOELHO 90 GRAUS, PVC, SOLDÁVEL, DN 40 MM INSTALADO EM RESERVAÇÃO DE ÁG UA DE EDIFICAÇÃO QUE POSSUA RESERVATÓRIO DE FIBRA/FIBROCIMENTO  FORNE CIMENTO E INSTALAÇÃO. AF_06/2016_P</v>
          </cell>
          <cell r="C4717" t="str">
            <v>UN</v>
          </cell>
          <cell r="D4717">
            <v>10.25</v>
          </cell>
        </row>
        <row r="4718">
          <cell r="A4718">
            <v>94677</v>
          </cell>
          <cell r="B4718" t="str">
            <v>CURVA 90 GRAUS, PVC, SOLDÁVEL, DN 40 MM, INSTALADO EM RESERVAÇÃO DE ÁG UA DE EDIFICAÇÃO QUE POSSUA RESERVATÓRIO DE FIBRA/FIBROCIMENTO  FORNE CIMENTO E INSTALAÇÃO. AF_06/2016_P</v>
          </cell>
          <cell r="C4718" t="str">
            <v>UN</v>
          </cell>
          <cell r="D4718">
            <v>16.29</v>
          </cell>
        </row>
        <row r="4719">
          <cell r="A4719">
            <v>94678</v>
          </cell>
          <cell r="B4719" t="str">
            <v>JOELHO 90 GRAUS, PVC, SOLDÁVEL, DN 50 MM INSTALADO EM RESERVAÇÃO DE ÁG UA DE EDIFICAÇÃO QUE POSSUA RESERVATÓRIO DE FIBRA/FIBROCIMENTO  FORNE CIMENTO E INSTALAÇÃO. AF_06/2016_P</v>
          </cell>
          <cell r="C4719" t="str">
            <v>UN</v>
          </cell>
          <cell r="D4719">
            <v>10.64</v>
          </cell>
        </row>
        <row r="4720">
          <cell r="A4720">
            <v>94679</v>
          </cell>
          <cell r="B4720" t="str">
            <v>CURVA 90 GRAUS, PVC, SOLDÁVEL, DN 50 MM, INSTALADO EM RESERVAÇÃO DE ÁG UA DE EDIFICAÇÃO QUE POSSUA RESERVATÓRIO DE FIBRA/FIBROCIMENTO  FORNE CIMENTO E INSTALAÇÃO. AF_06/2016_P</v>
          </cell>
          <cell r="C4720" t="str">
            <v>UN</v>
          </cell>
          <cell r="D4720">
            <v>17.28</v>
          </cell>
        </row>
        <row r="4721">
          <cell r="A4721">
            <v>94680</v>
          </cell>
          <cell r="B4721" t="str">
            <v>JOELHO 90 GRAUS, PVC, SOLDÁVEL, DN 60 MM INSTALADO EM RESERVAÇÃO DE ÁG UA DE EDIFICAÇÃO QUE POSSUA RESERVATÓRIO DE FIBRA/FIBROCIMENTO  FORNE CIMENTO E INSTALAÇÃO. AF_06/2016_P</v>
          </cell>
          <cell r="C4721" t="str">
            <v>UN</v>
          </cell>
          <cell r="D4721">
            <v>29.96</v>
          </cell>
        </row>
        <row r="4722">
          <cell r="A4722">
            <v>94681</v>
          </cell>
          <cell r="B4722" t="str">
            <v>CURVA 90 GRAUS, PVC, SOLDÁVEL, DN 60 MM, INSTALADO EM RESERVAÇÃO DE ÁG UA DE EDIFICAÇÃO QUE POSSUA RESERVATÓRIO DE FIBRA/FIBROCIMENTO  FORNE CIMENTO E INSTALAÇÃO. AF_06/2016_P</v>
          </cell>
          <cell r="C4722" t="str">
            <v>UN</v>
          </cell>
          <cell r="D4722">
            <v>36.31</v>
          </cell>
        </row>
        <row r="4723">
          <cell r="A4723">
            <v>94682</v>
          </cell>
          <cell r="B4723" t="str">
            <v>JOELHO 90 GRAUS, PVC, SOLDÁVEL, DN 75 MM INSTALADO EM RESERVAÇÃO DE ÁG UA DE EDIFICAÇÃO QUE POSSUA RESERVATÓRIO DE FIBRA/FIBROCIMENTO  FORNE CIMENTO E INSTALAÇÃO. AF_06/2016_P</v>
          </cell>
          <cell r="C4723" t="str">
            <v>UN</v>
          </cell>
          <cell r="D4723">
            <v>69.38</v>
          </cell>
        </row>
        <row r="4724">
          <cell r="A4724">
            <v>94683</v>
          </cell>
          <cell r="B4724" t="str">
            <v>CURVA 90 GRAUS, PVC, SOLDÁVEL, DN 75 MM, INSTALADO EM RESERVAÇÃO DE ÁG UA DE EDIFICAÇÃO QUE POSSUA RESERVATÓRIO DE FIBRA/FIBROCIMENTO  FORNE CIMENTO E INSTALAÇÃO. AF_06/2016_P</v>
          </cell>
          <cell r="C4724" t="str">
            <v>UN</v>
          </cell>
          <cell r="D4724">
            <v>54.13</v>
          </cell>
        </row>
        <row r="4725">
          <cell r="A4725">
            <v>94684</v>
          </cell>
          <cell r="B4725" t="str">
            <v>JOELHO 90 GRAUS, PVC, SOLDÁVEL, DN 85 MM INSTALADO EM RESERVAÇÃO DE ÁG UA DE EDIFICAÇÃO QUE POSSUA RESERVATÓRIO DE FIBRA/FIBROCIMENTO  FORNE CIMENTO E INSTALAÇÃO. AF_06/2016_P</v>
          </cell>
          <cell r="C4725" t="str">
            <v>UN</v>
          </cell>
          <cell r="D4725">
            <v>86.04</v>
          </cell>
        </row>
        <row r="4726">
          <cell r="A4726">
            <v>94685</v>
          </cell>
          <cell r="B4726" t="str">
            <v>CURVA 90 GRAUS, PVC, SOLDÁVEL, DN 85 MM, INSTALADO EM RESERVAÇÃO DE ÁG UA DE EDIFICAÇÃO QUE POSSUA RESERVATÓRIO DE FIBRA/FIBROCIMENTO  FORNE CIMENTO E INSTALAÇÃO. AF_06/2016_P</v>
          </cell>
          <cell r="C4726" t="str">
            <v>UN</v>
          </cell>
          <cell r="D4726">
            <v>71.95</v>
          </cell>
        </row>
        <row r="4727">
          <cell r="A4727">
            <v>94686</v>
          </cell>
          <cell r="B4727" t="str">
            <v>JOELHO 90 GRAUS, PVC, SOLDÁVEL, DN 110 MM INSTALADO EM RESERVAÇÃO DE Á GUA DE EDIFICAÇÃO QUE POSSUA RESERVATÓRIO DE FIBRA/FIBROCIMENTO  FORN ECIMENTO E INSTALAÇÃO. AF_06/2016_P</v>
          </cell>
          <cell r="C4727" t="str">
            <v>UN</v>
          </cell>
          <cell r="D4727">
            <v>172.19</v>
          </cell>
        </row>
        <row r="4728">
          <cell r="A4728">
            <v>94687</v>
          </cell>
          <cell r="B4728" t="str">
            <v>CURVA 90 GRAUS, PVC, SOLDÁVEL, DN 110 MM, INSTALADO EM RESERVAÇÃO DE Á GUA DE EDIFICAÇÃO QUE POSSUA RESERVATÓRIO DE FIBRA/FIBROCIMENTO  FORN ECIMENTO E INSTALAÇÃO. AF_06/2016_P</v>
          </cell>
          <cell r="C4728" t="str">
            <v>UN</v>
          </cell>
          <cell r="D4728">
            <v>128.30000000000001</v>
          </cell>
        </row>
        <row r="4729">
          <cell r="A4729">
            <v>94688</v>
          </cell>
          <cell r="B4729" t="str">
            <v>TÊ, PVC, SOLDÁVEL, DN  25 MM INSTALADO EM RESERVAÇÃO DE ÁGUA DE EDIFIC AÇÃO QUE POSSUA RESERVATÓRIO DE FIBRA/FIBROCIMENTO  FORNECIMENTO E IN STALAÇÃO. AF_06/2016_P</v>
          </cell>
          <cell r="C4729" t="str">
            <v>UN</v>
          </cell>
          <cell r="D4729">
            <v>6.96</v>
          </cell>
        </row>
        <row r="4730">
          <cell r="A4730">
            <v>94689</v>
          </cell>
          <cell r="B4730" t="str">
            <v>TÊ COM BUCHA DE LATÃO NA BOLSA CENTRAL, PVC, SOLDÁVEL, DN  25 MM X 3/4 , INSTALADO EM RESERVAÇÃO DE ÁGUA DE EDIFICAÇÃO QUE POSSUA RESERVATÓR IO DE FIBRA/FIBROCIMENTO  FORNECIMENTO E INSTALAÇÃO. AF_06/2016_P</v>
          </cell>
          <cell r="C4730" t="str">
            <v>UN</v>
          </cell>
          <cell r="D4730">
            <v>8.6999999999999993</v>
          </cell>
        </row>
        <row r="4731">
          <cell r="A4731">
            <v>94690</v>
          </cell>
          <cell r="B4731" t="str">
            <v>TÊ, PVC, SOLDÁVEL, DN 32 MM INSTALADO EM RESERVAÇÃO DE ÁGUA DE EDIFICA ÇÃO QUE POSSUA RESERVATÓRIO DE FIBRA/FIBROCIMENTO  FORNECIMENTO E INS TALAÇÃO. AF_06/2016_P</v>
          </cell>
          <cell r="C4731" t="str">
            <v>UN</v>
          </cell>
          <cell r="D4731">
            <v>8.3699999999999992</v>
          </cell>
        </row>
        <row r="4732">
          <cell r="A4732">
            <v>94691</v>
          </cell>
          <cell r="B4732" t="str">
            <v>TÊ DE REDUÇÃO, PVC, SOLDÁVEL, DN 32 MM X  25 MM, INSTALADO EM RESERVAÇ ÃO DE ÁGUA DE EDIFICAÇÃO QUE POSSUA RESERVATÓRIO DE FIBRA/FIBROCIMENTO FORNECIMENTO E INSTALAÇÃO. AF_06/2016_P</v>
          </cell>
          <cell r="C4732" t="str">
            <v>UN</v>
          </cell>
          <cell r="D4732">
            <v>10.39</v>
          </cell>
        </row>
        <row r="4733">
          <cell r="A4733">
            <v>94692</v>
          </cell>
          <cell r="B4733" t="str">
            <v>TÊ, PVC, SOLDÁVEL, DN 40 MM INSTALADO EM RESERVAÇÃO DE ÁGUA DE EDIFICA ÇÃO QUE POSSUA RESERVATÓRIO DE FIBRA/FIBROCIMENTO  FORNECIMENTO E INS TALAÇÃO. AF_06/2016_P</v>
          </cell>
          <cell r="C4733" t="str">
            <v>UN</v>
          </cell>
          <cell r="D4733">
            <v>15.23</v>
          </cell>
        </row>
        <row r="4734">
          <cell r="A4734">
            <v>94693</v>
          </cell>
          <cell r="B4734" t="str">
            <v>TÊ DE REDUÇÃO, PVC, SOLDÁVEL, DN 40 MM X 32 MM, INSTALADO EM RESERVAÇÃ O DE ÁGUA DE EDIFICAÇÃO QUE POSSUA RESERVATÓRIO DE FIBRA/FIBROCIMENTO FORNECIMENTO E INSTALAÇÃO. AF_06/2016_P</v>
          </cell>
          <cell r="C4734" t="str">
            <v>UN</v>
          </cell>
          <cell r="D4734">
            <v>15.12</v>
          </cell>
        </row>
        <row r="4735">
          <cell r="A4735">
            <v>94694</v>
          </cell>
          <cell r="B4735" t="str">
            <v>TÊ, PVC, SOLDÁVEL, DN 50 MM INSTALADO EM RESERVAÇÃO DE ÁGUA DE EDIFICA ÇÃO QUE POSSUA RESERVATÓRIO DE FIBRA/FIBROCIMENTO  FORNECIMENTO E INS TALAÇÃO. AF_06/2016_P</v>
          </cell>
          <cell r="C4735" t="str">
            <v>UN</v>
          </cell>
          <cell r="D4735">
            <v>16.03</v>
          </cell>
        </row>
        <row r="4736">
          <cell r="A4736">
            <v>94695</v>
          </cell>
          <cell r="B4736" t="str">
            <v>TÊ DE REDUÇÃO, PVC, SOLDÁVEL, DN 50 MM X 40 MM, INSTALADO EM RESERVAÇÃ O DE ÁGUA DE EDIFICAÇÃO QUE POSSUA RESERVATÓRIO DE FIBRA/FIBROCIMENTO FORNECIMENTO E INSTALAÇÃO. AF_06/2016_P</v>
          </cell>
          <cell r="C4736" t="str">
            <v>UN</v>
          </cell>
          <cell r="D4736">
            <v>19.5</v>
          </cell>
        </row>
        <row r="4737">
          <cell r="A4737">
            <v>94696</v>
          </cell>
          <cell r="B4737" t="str">
            <v>TÊ, PVC, SOLDÁVEL, DN 60 MM INSTALADO EM RESERVAÇÃO DE ÁGUA DE EDIFICA ÇÃO QUE POSSUA RESERVATÓRIO DE FIBRA/FIBROCIMENTO  FORNECIMENTO E INS TALAÇÃO. AF_06/2016_P</v>
          </cell>
          <cell r="C4737" t="str">
            <v>UN</v>
          </cell>
          <cell r="D4737">
            <v>36.06</v>
          </cell>
        </row>
        <row r="4738">
          <cell r="A4738">
            <v>94697</v>
          </cell>
          <cell r="B4738" t="str">
            <v>TÊ, PVC, SOLDÁVEL, DN 75 MM INSTALADO EM RESERVAÇÃO DE ÁGUA DE EDIFICA ÇÃO QUE POSSUA RESERVATÓRIO DE FIBRA/FIBROCIMENTO  FORNECIMENTO E INS TALAÇÃO. AF_06/2016_P</v>
          </cell>
          <cell r="C4738" t="str">
            <v>UN</v>
          </cell>
          <cell r="D4738">
            <v>54.13</v>
          </cell>
        </row>
        <row r="4739">
          <cell r="A4739">
            <v>94698</v>
          </cell>
          <cell r="B4739" t="str">
            <v>TÊ DE REDUÇÃO, PVC, SOLDÁVEL, DN 75 MM X 50 MM, INSTALADO EM RESERVAÇÃ O DE ÁGUA DE EDIFICAÇÃO QUE POSSUA RESERVATÓRIO DE FIBRA/FIBROCIMENTO FORNECIMENTO E INSTALAÇÃO. AF_06/2016_P</v>
          </cell>
          <cell r="C4739" t="str">
            <v>UN</v>
          </cell>
          <cell r="D4739">
            <v>47.19</v>
          </cell>
        </row>
        <row r="4740">
          <cell r="A4740">
            <v>94699</v>
          </cell>
          <cell r="B4740" t="str">
            <v>TÊ, PVC, SOLDÁVEL, DN 85 MM INSTALADO EM RESERVAÇÃO DE ÁGUA DE EDIFICA ÇÃO QUE POSSUA RESERVATÓRIO DE FIBRA/FIBROCIMENTO  FORNECIMENTO E INS TALAÇÃO. AF_06/2016_P</v>
          </cell>
          <cell r="C4740" t="str">
            <v>UN</v>
          </cell>
          <cell r="D4740">
            <v>88.53</v>
          </cell>
        </row>
        <row r="4741">
          <cell r="A4741">
            <v>94700</v>
          </cell>
          <cell r="B4741" t="str">
            <v>TÊ DE REDUÇÃO, PVC, SOLDÁVEL, DN 85 MM X 60 MM, INSTALADO EM RESERVAÇÃ O DE ÁGUA DE EDIFICAÇÃO QUE POSSUA RESERVATÓRIO DE FIBRA/FIBROCIMENTO FORNECIMENTO E INSTALAÇÃO. AF_06/2016_P</v>
          </cell>
          <cell r="C4741" t="str">
            <v>UN</v>
          </cell>
          <cell r="D4741">
            <v>78.23</v>
          </cell>
        </row>
        <row r="4742">
          <cell r="A4742">
            <v>94701</v>
          </cell>
          <cell r="B4742" t="str">
            <v>TÊ, PVC, SOLDÁVEL, DN 110 MM INSTALADO EM RESERVAÇÃO DE ÁGUA DE EDIFIC AÇÃO QUE POSSUA RESERVATÓRIO DE FIBRA/FIBROCIMENTO  FORNECIMENTO E IN STALAÇÃO. AF_06/2016_P</v>
          </cell>
          <cell r="C4742" t="str">
            <v>UN</v>
          </cell>
          <cell r="D4742">
            <v>140.11000000000001</v>
          </cell>
        </row>
        <row r="4743">
          <cell r="A4743">
            <v>94702</v>
          </cell>
          <cell r="B4743" t="str">
            <v>TÊ DE REDUÇÃO, PVC, SOLDÁVEL, DN 110 MM X 60 MM, INSTALADO EM RESERVAÇ ÃO DE ÁGUA DE EDIFICAÇÃO QUE POSSUA RESERVATÓRIO DE FIBRA/FIBROCIMENTO FORNECIMENTO E INSTALAÇÃO. AF_06/2016_P</v>
          </cell>
          <cell r="C4743" t="str">
            <v>UN</v>
          </cell>
          <cell r="D4743">
            <v>111.12</v>
          </cell>
        </row>
        <row r="4744">
          <cell r="A4744">
            <v>94703</v>
          </cell>
          <cell r="B4744" t="str">
            <v>ADAPTADOR COM FLANGE E ANEL DE VEDAÇÃO, PVC, SOLDÁVEL, DN  25 MM X 3/4 , INSTALADO EM RESERVAÇÃO DE ÁGUA DE EDIFICAÇÃO QUE POSSUA RESERVATÓR IO DE FIBRA/FIBROCIMENTO  FORNECIMENTO E INSTALAÇÃO. AF_06/2016_P</v>
          </cell>
          <cell r="C4744" t="str">
            <v>UN</v>
          </cell>
          <cell r="D4744">
            <v>18.18</v>
          </cell>
        </row>
        <row r="4745">
          <cell r="A4745">
            <v>94704</v>
          </cell>
          <cell r="B4745" t="str">
            <v>ADAPTADOR COM FLANGE E ANEL DE VEDAÇÃO, PVC, SOLDÁVEL, DN 32 MM X 1, INSTALADO EM RESERVAÇÃO DE ÁGUA DE EDIFICAÇÃO QUE POSSUA RESERVATÓRIO DE FIBRA/FIBROCIMENTO  FORNECIMENTO E INSTALAÇÃO. AF_06/2016_P</v>
          </cell>
          <cell r="C4745" t="str">
            <v>UN</v>
          </cell>
          <cell r="D4745">
            <v>21.59</v>
          </cell>
        </row>
        <row r="4746">
          <cell r="A4746">
            <v>94705</v>
          </cell>
          <cell r="B4746" t="str">
            <v>ADAPTADOR COM FLANGE E ANEL DE VEDAÇÃO, PVC, SOLDÁVEL, DN 40 MM X 1 1/ 4, INSTALADO EM RESERVAÇÃO DE ÁGUA DE EDIFICAÇÃO QUE POSSUA RESERVATÓ RIO DE FIBRA/FIBROCIMENTO  FORNECIMENTO E INSTALAÇÃO. AF_06/2016_P</v>
          </cell>
          <cell r="C4746" t="str">
            <v>UN</v>
          </cell>
          <cell r="D4746">
            <v>31.9</v>
          </cell>
        </row>
        <row r="4747">
          <cell r="A4747">
            <v>94706</v>
          </cell>
          <cell r="B4747" t="str">
            <v>ADAPTADOR COM FLANGE E ANEL DE VEDAÇÃO, PVC, SOLDÁVEL, DN 50 MM X 1 1/ 2, INSTALADO EM RESERVAÇÃO DE ÁGUA DE EDIFICAÇÃO QUE POSSUA RESERVATÓ RIO DE FIBRA/FIBROCIMENTO  FORNECIMENTO E INSTALAÇÃO. AF_06/2016_P</v>
          </cell>
          <cell r="C4747" t="str">
            <v>UN</v>
          </cell>
          <cell r="D4747">
            <v>40.98</v>
          </cell>
        </row>
        <row r="4748">
          <cell r="A4748">
            <v>94707</v>
          </cell>
          <cell r="B4748" t="str">
            <v>ADAPTADOR COM FLANGE E ANEL DE VEDAÇÃO, PVC, SOLDÁVEL, DN 60 MM X 2, INSTALADO EM RESERVAÇÃO DE ÁGUA DE EDIFICAÇÃO QUE POSSUA RESERVATÓRIO DE FIBRA/FIBROCIMENTO  FORNECIMENTO E INSTALAÇÃO. AF_06/2016_P</v>
          </cell>
          <cell r="C4748" t="str">
            <v>UN</v>
          </cell>
          <cell r="D4748">
            <v>47.67</v>
          </cell>
        </row>
        <row r="4749">
          <cell r="A4749">
            <v>94708</v>
          </cell>
          <cell r="B4749" t="str">
            <v>ADAPTADOR COM FLANGES LIVRES, PVC, SOLDÁVEL, DN  25 MM X 3/4, INSTALA DO EM RESERVAÇÃO DE ÁGUA DE EDIFICAÇÃO QUE POSSUA RESERVATÓRIO DE FIBR A/FIBROCIMENTO  FORNECIMENTO E INSTALAÇÃO. AF_06/2016_P</v>
          </cell>
          <cell r="C4749" t="str">
            <v>UN</v>
          </cell>
          <cell r="D4749">
            <v>18.940000000000001</v>
          </cell>
        </row>
        <row r="4750">
          <cell r="A4750">
            <v>94709</v>
          </cell>
          <cell r="B4750" t="str">
            <v>ADAPTADOR COM FLANGES LIVRES, PVC, SOLDÁVEL, DN 32 MM X 1, INSTALADO EM RESERVAÇÃO DE ÁGUA DE EDIFICAÇÃO QUE POSSUA RESERVATÓRIO DE FIBRA/F IBROCIMENTO  FORNECIMENTO E INSTALAÇÃO. AF_06/2016_P</v>
          </cell>
          <cell r="C4750" t="str">
            <v>UN</v>
          </cell>
          <cell r="D4750">
            <v>22.75</v>
          </cell>
        </row>
        <row r="4751">
          <cell r="A4751">
            <v>94710</v>
          </cell>
          <cell r="B4751" t="str">
            <v>ADAPTADOR COM FLANGES LIVRES, PVC, SOLDÁVEL, DN 40 MM X 1 1/4, INSTAL ADO EM RESERVAÇÃO DE ÁGUA DE EDIFICAÇÃO QUE POSSUA RESERVATÓRIO DE FIB RA/FIBROCIMENTO  FORNECIMENTO E INSTALAÇÃO. AF_06/2016_P</v>
          </cell>
          <cell r="C4751" t="str">
            <v>UN</v>
          </cell>
          <cell r="D4751">
            <v>29.94</v>
          </cell>
        </row>
        <row r="4752">
          <cell r="A4752">
            <v>94711</v>
          </cell>
          <cell r="B4752" t="str">
            <v>ADAPTADOR COM FLANGES LIVRES, PVC, SOLDÁVEL, DN 50 MM X 1 1/2, INSTAL ADO EM RESERVAÇÃO DE ÁGUA DE EDIFICAÇÃO QUE POSSUA RESERVATÓRIO DE FIB RA/FIBROCIMENTO  FORNECIMENTO E INSTALAÇÃO. AF_06/2016_P</v>
          </cell>
          <cell r="C4752" t="str">
            <v>UN</v>
          </cell>
          <cell r="D4752">
            <v>39.1</v>
          </cell>
        </row>
        <row r="4753">
          <cell r="A4753">
            <v>94712</v>
          </cell>
          <cell r="B4753" t="str">
            <v>ADAPTADOR COM FLANGES LIVRES, PVC, SOLDÁVEL, DN 60 MM X 2, INSTALADO EM RESERVAÇÃO DE ÁGUA DE EDIFICAÇÃO QUE POSSUA RESERVATÓRIO DE FIBRA/F IBROCIMENTO  FORNECIMENTO E INSTALAÇÃO. AF_06/2016_P</v>
          </cell>
          <cell r="C4753" t="str">
            <v>UN</v>
          </cell>
          <cell r="D4753">
            <v>51.37</v>
          </cell>
        </row>
        <row r="4754">
          <cell r="A4754">
            <v>94713</v>
          </cell>
          <cell r="B4754" t="str">
            <v>ADAPTADOR COM FLANGES LIVRES, PVC, SOLDÁVEL, DN 75 MM X 2 1/2, INSTAL ADO EM RESERVAÇÃO DE ÁGUA DE EDIFICAÇÃO QUE POSSUA RESERVATÓRIO DE FIB RA/FIBROCIMENTO  FORNECIMENTO E INSTALAÇÃO. AF_06/2016_P</v>
          </cell>
          <cell r="C4754" t="str">
            <v>UN</v>
          </cell>
          <cell r="D4754">
            <v>160.32</v>
          </cell>
        </row>
        <row r="4755">
          <cell r="A4755">
            <v>94714</v>
          </cell>
          <cell r="B4755" t="str">
            <v>ADAPTADOR COM FLANGES LIVRES, PVC, SOLDÁVEL, DN 85 MM X 3, INSTALADO EM RESERVAÇÃO DE ÁGUA DE EDIFICAÇÃO QUE POSSUA RESERVATÓRIO DE FIBRA/F IBROCIMENTO  FORNECIMENTO E INSTALAÇÃO. AF_06/2016_P</v>
          </cell>
          <cell r="C4755" t="str">
            <v>UN</v>
          </cell>
          <cell r="D4755">
            <v>211.21</v>
          </cell>
        </row>
        <row r="4756">
          <cell r="A4756">
            <v>94715</v>
          </cell>
          <cell r="B4756" t="str">
            <v>ADAPTADOR COM FLANGES LIVRES, PVC, SOLDÁVEL, DN 110 MM X 4, INSTALADO EM RESERVAÇÃO DE ÁGUA DE EDIFICAÇÃO QUE POSSUA RESERVATÓRIO DE FIBRA/ FIBROCIMENTO  FORNECIMENTO E INSTALAÇÃO. AF_06/2016_P</v>
          </cell>
          <cell r="C4756" t="str">
            <v>UN</v>
          </cell>
          <cell r="D4756">
            <v>296.36</v>
          </cell>
        </row>
        <row r="4757">
          <cell r="A4757">
            <v>94716</v>
          </cell>
          <cell r="B4757" t="str">
            <v>TUBO, CPVC, SOLDÁVEL, DN 22 MM, INSTALADO EM RESERVAÇÃO DE ÁGUA DE EDI FICAÇÃO QUE POSSUA RESERVATÓRIO DE FIBRA/FIBROCIMENTO  FORNECIMENTO E INSTALAÇÃO. AF_06/2016</v>
          </cell>
          <cell r="C4757" t="str">
            <v>M</v>
          </cell>
          <cell r="D4757">
            <v>20.43</v>
          </cell>
        </row>
        <row r="4758">
          <cell r="A4758">
            <v>94717</v>
          </cell>
          <cell r="B4758" t="str">
            <v>TUBO, CPVC, SOLDÁVEL, DN 28 MM, INSTALADO EM RESERVAÇÃO DE ÁGUA DE EDI FICAÇÃO QUE POSSUA RESERVATÓRIO DE FIBRA/FIBROCIMENTO  FORNECIMENTO E INSTALAÇÃO. AF_06/2016</v>
          </cell>
          <cell r="C4758" t="str">
            <v>M</v>
          </cell>
          <cell r="D4758">
            <v>30.61</v>
          </cell>
        </row>
        <row r="4759">
          <cell r="A4759">
            <v>94718</v>
          </cell>
          <cell r="B4759" t="str">
            <v>TUBO, CPVC, SOLDÁVEL, DN 35 MM, INSTALADO EM RESERVAÇÃO DE ÁGUA DE EDI FICAÇÃO QUE POSSUA RESERVATÓRIO DE FIBRA/FIBROCIMENTO  FORNECIMENTO E INSTALAÇÃO. AF_06/2016</v>
          </cell>
          <cell r="C4759" t="str">
            <v>M</v>
          </cell>
          <cell r="D4759">
            <v>37.74</v>
          </cell>
        </row>
        <row r="4760">
          <cell r="A4760">
            <v>94719</v>
          </cell>
          <cell r="B4760" t="str">
            <v>TUBO, CPVC, SOLDÁVEL, DN 42 MM, INSTALADO EM RESERVAÇÃO DE ÁGUA DE EDI FICAÇÃO QUE POSSUA RESERVATÓRIO DE FIBRA/FIBROCIMENTO  FORNECIMENTO E INSTALAÇÃO. AF_06/2016</v>
          </cell>
          <cell r="C4760" t="str">
            <v>M</v>
          </cell>
          <cell r="D4760">
            <v>49.96</v>
          </cell>
        </row>
        <row r="4761">
          <cell r="A4761">
            <v>94720</v>
          </cell>
          <cell r="B4761" t="str">
            <v>TUBO, CPVC, SOLDÁVEL, DN 54 MM, INSTALADO EM RESERVAÇÃO DE ÁGUA DE EDI FICAÇÃO QUE POSSUA RESERVATÓRIO DE FIBRA/FIBROCIMENTO  FORNECIMENTO E INSTALAÇÃO. AF_06/2016</v>
          </cell>
          <cell r="C4761" t="str">
            <v>M</v>
          </cell>
          <cell r="D4761">
            <v>75.040000000000006</v>
          </cell>
        </row>
        <row r="4762">
          <cell r="A4762">
            <v>94721</v>
          </cell>
          <cell r="B4762" t="str">
            <v>TUBO, CPVC, SOLDÁVEL, DN 73 MM, INSTALADO EM RESERVAÇÃO DE ÁGUA DE EDI FICAÇÃO QUE POSSUA RESERVATÓRIO DE FIBRA/FIBROCIMENTO  FORNECIMENTO E INSTALAÇÃO. AF_06/2016</v>
          </cell>
          <cell r="C4762" t="str">
            <v>M</v>
          </cell>
          <cell r="D4762">
            <v>110.85</v>
          </cell>
        </row>
        <row r="4763">
          <cell r="A4763">
            <v>94722</v>
          </cell>
          <cell r="B4763" t="str">
            <v>TUBO, CPVC, SOLDÁVEL, DN 89 MM, INSTALADO EM RESERVAÇÃO DE ÁGUA DE EDI FICAÇÃO QUE POSSUA RESERVATÓRIO DE FIBRA/FIBROCIMENTO  FORNECIMENTO E INSTALAÇÃO. AF_06/2016</v>
          </cell>
          <cell r="C4763" t="str">
            <v>M</v>
          </cell>
          <cell r="D4763">
            <v>192.36</v>
          </cell>
        </row>
        <row r="4764">
          <cell r="A4764">
            <v>94724</v>
          </cell>
          <cell r="B4764" t="str">
            <v>CONECTOR, CPVC, SOLDÁVEL, DN 22 MM X 3/4, INSTALADO EM RESERVAÇÃO DE ÁGUA DE EDIFICAÇÃO QUE POSSUA RESERVATÓRIO DE FIBRA/FIBROCIMENTO  FOR NECIMENTO E INSTALAÇÃO. AF_06/2016</v>
          </cell>
          <cell r="C4764" t="str">
            <v>UN</v>
          </cell>
          <cell r="D4764">
            <v>21.43</v>
          </cell>
        </row>
        <row r="4765">
          <cell r="A4765">
            <v>94725</v>
          </cell>
          <cell r="B4765" t="str">
            <v>LUVA, CPVC, SOLDÁVEL, DN 22 MM, INSTALADO EM RESERVAÇÃO DE ÁGUA DE EDI FICAÇÃO QUE POSSUA RESERVATÓRIO DE FIBRA/FIBROCIMENTO  FORNECIMENTO E INSTALAÇÃO. AF_06/2016</v>
          </cell>
          <cell r="C4765" t="str">
            <v>UN</v>
          </cell>
          <cell r="D4765">
            <v>4.68</v>
          </cell>
        </row>
        <row r="4766">
          <cell r="A4766">
            <v>94726</v>
          </cell>
          <cell r="B4766" t="str">
            <v>CONECTOR, CPVC, SOLDÁVEL, DN 28 MM X 1, INSTALADO EM RESERVAÇÃO DE ÁG UA DE EDIFICAÇÃO QUE POSSUA RESERVATÓRIO DE FIBRA/FIBROCIMENTO  FORNE CIMENTO E INSTALAÇÃO. AF_06/2016</v>
          </cell>
          <cell r="C4766" t="str">
            <v>UN</v>
          </cell>
          <cell r="D4766">
            <v>33.409999999999997</v>
          </cell>
        </row>
        <row r="4767">
          <cell r="A4767">
            <v>94727</v>
          </cell>
          <cell r="B4767" t="str">
            <v>LUVA, CPVC, SOLDÁVEL, DN 28 MM, INSTALADO EM RESERVAÇÃO DE ÁGUA DE EDI FICAÇÃO QUE POSSUA RESERVATÓRIO DE FIBRA/FIBROCIMENTO  FORNECIMENTO E INSTALAÇÃO. AF_06/2016</v>
          </cell>
          <cell r="C4767" t="str">
            <v>UN</v>
          </cell>
          <cell r="D4767">
            <v>6.9</v>
          </cell>
        </row>
        <row r="4768">
          <cell r="A4768">
            <v>94728</v>
          </cell>
          <cell r="B4768" t="str">
            <v>CONECTOR, CPVC, SOLDÁVEL, DN 35 MM X 1 1/4, INSTALADO EM RESERVAÇÃO D E ÁGUA DE EDIFICAÇÃO QUE POSSUA RESERVATÓRIO DE FIBRA/FIBROCIMENTO  F ORNECIMENTO E INSTALAÇÃO. AF_06/2016</v>
          </cell>
          <cell r="C4768" t="str">
            <v>UN</v>
          </cell>
          <cell r="D4768">
            <v>127.82</v>
          </cell>
        </row>
        <row r="4769">
          <cell r="A4769">
            <v>94729</v>
          </cell>
          <cell r="B4769" t="str">
            <v>LUVA, CPVC, SOLDÁVEL, DN 35 MM, INSTALADO EM RESERVAÇÃO DE ÁGUA DE EDI FICAÇÃO QUE POSSUA RESERVATÓRIO DE FIBRA/FIBROCIMENTO  FORNECIMENTO E INSTALAÇÃO. AF_06/2016</v>
          </cell>
          <cell r="C4769" t="str">
            <v>UN</v>
          </cell>
          <cell r="D4769">
            <v>12.41</v>
          </cell>
        </row>
        <row r="4770">
          <cell r="A4770">
            <v>94730</v>
          </cell>
          <cell r="B4770" t="str">
            <v>CONECTOR, CPVC, SOLDÁVEL, DN 42 MM X 1 1/2, INSTALADO EM RESERVAÇÃO D E ÁGUA DE EDIFICAÇÃO QUE POSSUA RESERVATÓRIO DE FIBRA/FIBROCIMENTO  F ORNECIMENTO E INSTALAÇÃO. AF_06/2016</v>
          </cell>
          <cell r="C4770" t="str">
            <v>UN</v>
          </cell>
          <cell r="D4770">
            <v>155.44999999999999</v>
          </cell>
        </row>
        <row r="4771">
          <cell r="A4771">
            <v>94731</v>
          </cell>
          <cell r="B4771" t="str">
            <v>LUVA, CPVC, SOLDÁVEL, DN 42 MM, INSTALADO EM RESERVAÇÃO DE ÁGUA DE EDI FICAÇÃO QUE POSSUA RESERVATÓRIO DE FIBRA/FIBROCIMENTO  FORNECIMENTO E INSTALAÇÃO. AF_06/2016</v>
          </cell>
          <cell r="C4771" t="str">
            <v>UN</v>
          </cell>
          <cell r="D4771">
            <v>15.78</v>
          </cell>
        </row>
        <row r="4772">
          <cell r="A4772">
            <v>94733</v>
          </cell>
          <cell r="B4772" t="str">
            <v>LUVA, CPVC, SOLDÁVEL, DN 54 MM, INSTALADO EM RESERVAÇÃO DE ÁGUA DE EDI FICAÇÃO QUE POSSUA RESERVATÓRIO DE FIBRA/FIBROCIMENTO  FORNECIMENTO E INSTALAÇÃO. AF_06/2016</v>
          </cell>
          <cell r="C4772" t="str">
            <v>UN</v>
          </cell>
          <cell r="D4772">
            <v>30.8</v>
          </cell>
        </row>
        <row r="4773">
          <cell r="A4773">
            <v>94737</v>
          </cell>
          <cell r="B4773" t="str">
            <v>LUVA, CPVC, SOLDÁVEL, DN 89 MM, INSTALADO EM RESERVAÇÃO DE ÁGUA DE EDI FICAÇÃO QUE POSSUA RESERVATÓRIO DE FIBRA/FIBROCIMENTO  FORNECIMENTO E INSTALAÇÃO. AF_06/2016</v>
          </cell>
          <cell r="C4773" t="str">
            <v>UN</v>
          </cell>
          <cell r="D4773">
            <v>131.83000000000001</v>
          </cell>
        </row>
        <row r="4774">
          <cell r="A4774">
            <v>94740</v>
          </cell>
          <cell r="B4774" t="str">
            <v>JOELHO 90 GRAUS, CPVC, SOLDÁVEL, DN 22 MM, INSTALADO EM RESERVAÇÃO DE ÁGUA DE EDIFICAÇÃO QUE POSSUA RESERVATÓRIO DE FIBRA/FIBROCIMENTO  FOR NECIMENTO E INSTALAÇÃO. AF_06/2016</v>
          </cell>
          <cell r="C4774" t="str">
            <v>UN</v>
          </cell>
          <cell r="D4774">
            <v>7.47</v>
          </cell>
        </row>
        <row r="4775">
          <cell r="A4775">
            <v>94741</v>
          </cell>
          <cell r="B4775" t="str">
            <v>CURVA 90 GRAUS, CPVC, SOLDÁVEL, DN 22 MM, INSTALADO EM RESERVAÇÃO DE Á GUA DE EDIFICAÇÃO QUE POSSUA RESERVATÓRIO DE FIBRA/FIBROCIMENTO  FORN ECIMENTO E INSTALAÇÃO. AF_06/2016</v>
          </cell>
          <cell r="C4775" t="str">
            <v>UN</v>
          </cell>
          <cell r="D4775">
            <v>9.49</v>
          </cell>
        </row>
        <row r="4776">
          <cell r="A4776">
            <v>94742</v>
          </cell>
          <cell r="B4776" t="str">
            <v>JOELHO 90 GRAUS, CPVC, SOLDÁVEL, DN 28 MM, INSTALADO EM RESERVAÇÃO DE ÁGUA DE EDIFICAÇÃO QUE POSSUA RESERVATÓRIO DE FIBRA/FIBROCIMENTO  FOR NECIMENTO E INSTALAÇÃO. AF_06/2016</v>
          </cell>
          <cell r="C4776" t="str">
            <v>UN</v>
          </cell>
          <cell r="D4776">
            <v>11.76</v>
          </cell>
        </row>
        <row r="4777">
          <cell r="A4777">
            <v>94743</v>
          </cell>
          <cell r="B4777" t="str">
            <v>CURVA 90 GRAUS, CPVC, SOLDÁVEL, DN 28 MM, INSTALADO EM RESERVAÇÃO DE Á GUA DE EDIFICAÇÃO QUE POSSUA RESERVATÓRIO DE FIBRA/FIBROCIMENTO  FORN ECIMENTO E INSTALAÇÃO. AF_06/2016</v>
          </cell>
          <cell r="C4777" t="str">
            <v>UN</v>
          </cell>
          <cell r="D4777">
            <v>13.03</v>
          </cell>
        </row>
        <row r="4778">
          <cell r="A4778">
            <v>94744</v>
          </cell>
          <cell r="B4778" t="str">
            <v>JOELHO 90 GRAUS, CPVC, SOLDÁVEL, DN 35 MM, INSTALADO EM RESERVAÇÃO DE ÁGUA DE EDIFICAÇÃO QUE POSSUA RESERVATÓRIO DE FIBRA/FIBROCIMENTO  FOR NECIMENTO E INSTALAÇÃO. AF_06/2016</v>
          </cell>
          <cell r="C4778" t="str">
            <v>UN</v>
          </cell>
          <cell r="D4778">
            <v>18.97</v>
          </cell>
        </row>
        <row r="4779">
          <cell r="A4779">
            <v>94746</v>
          </cell>
          <cell r="B4779" t="str">
            <v>JOELHO 90 GRAUS, CPVC, SOLDÁVEL, DN 42 MM, INSTALADO EM RESERVAÇÃO DE ÁGUA DE EDIFICAÇÃO QUE POSSUA RESERVATÓRIO DE FIBRA/FIBROCIMENTO  FOR NECIMENTO E INSTALAÇÃO. AF_06/2016</v>
          </cell>
          <cell r="C4779" t="str">
            <v>UN</v>
          </cell>
          <cell r="D4779">
            <v>27.5</v>
          </cell>
        </row>
        <row r="4780">
          <cell r="A4780">
            <v>94748</v>
          </cell>
          <cell r="B4780" t="str">
            <v>JOELHO 90 GRAUS, CPVC, SOLDÁVEL, DN 54 MM, INSTALADO EM RESERVAÇÃO DE ÁGUA DE EDIFICAÇÃO QUE POSSUA RESERVATÓRIO DE FIBRA/FIBROCIMENTO  FOR NECIMENTO E INSTALAÇÃO. AF_06/2016</v>
          </cell>
          <cell r="C4780" t="str">
            <v>UN</v>
          </cell>
          <cell r="D4780">
            <v>57.07</v>
          </cell>
        </row>
        <row r="4781">
          <cell r="A4781">
            <v>94750</v>
          </cell>
          <cell r="B4781" t="str">
            <v>JOELHO 90 GRAUS, CPVC, SOLDÁVEL, DN 73 MM, INSTALADO EM RESERVAÇÃO DE ÁGUA DE EDIFICAÇÃO QUE POSSUA RESERVATÓRIO DE FIBRA/FIBROCIMENTO  FOR NECIMENTO E INSTALAÇÃO. AF_06/2016</v>
          </cell>
          <cell r="C4781" t="str">
            <v>UN</v>
          </cell>
          <cell r="D4781">
            <v>137.75</v>
          </cell>
        </row>
        <row r="4782">
          <cell r="A4782">
            <v>94752</v>
          </cell>
          <cell r="B4782" t="str">
            <v>JOELHO 90 GRAUS, CPVC, SOLDÁVEL, DN 89 MM, INSTALADO EM RESERVAÇÃO DE ÁGUA DE EDIFICAÇÃO QUE POSSUA RESERVATÓRIO DE FIBRA/FIBROCIMENTO  FOR NECIMENTO E INSTALAÇÃO. AF_06/2016</v>
          </cell>
          <cell r="C4782" t="str">
            <v>UN</v>
          </cell>
          <cell r="D4782">
            <v>166.64</v>
          </cell>
        </row>
        <row r="4783">
          <cell r="A4783">
            <v>94756</v>
          </cell>
          <cell r="B4783" t="str">
            <v>TE, CPVC, SOLDÁVEL, DN 22 MM, INSTALADO EM RESERVAÇÃO DE ÁGUA DE EDIFI CAÇÃO QUE POSSUA RESERVATÓRIO DE FIBRA/FIBROCIMENTO  FORNECIMENTO E I NSTALAÇÃO. AF_06/2016</v>
          </cell>
          <cell r="C4783" t="str">
            <v>UN</v>
          </cell>
          <cell r="D4783">
            <v>9.3800000000000008</v>
          </cell>
        </row>
        <row r="4784">
          <cell r="A4784">
            <v>94757</v>
          </cell>
          <cell r="B4784" t="str">
            <v>TE, CPVC, SOLDÁVEL, DN 28 MM, INSTALADO EM RESERVAÇÃO DE ÁGUA DE EDIFI CAÇÃO QUE POSSUA RESERVATÓRIO DE FIBRA/FIBROCIMENTO  FORNECIMENTO E I NSTALAÇÃO. AF_06/2016</v>
          </cell>
          <cell r="C4784" t="str">
            <v>UN</v>
          </cell>
          <cell r="D4784">
            <v>13.21</v>
          </cell>
        </row>
        <row r="4785">
          <cell r="A4785">
            <v>94758</v>
          </cell>
          <cell r="B4785" t="str">
            <v>TE, CPVC, SOLDÁVEL, DN 35 MM, INSTALADO EM RESERVAÇÃO DE ÁGUA DE EDIFI CAÇÃO QUE POSSUA RESERVATÓRIO DE FIBRA/FIBROCIMENTO  FORNECIMENTO E I NSTALAÇÃO. AF_06/2016</v>
          </cell>
          <cell r="C4785" t="str">
            <v>UN</v>
          </cell>
          <cell r="D4785">
            <v>35.06</v>
          </cell>
        </row>
        <row r="4786">
          <cell r="A4786">
            <v>94759</v>
          </cell>
          <cell r="B4786" t="str">
            <v>TE, CPVC, SOLDÁVEL, DN 42 MM, INSTALADO EM RESERVAÇÃO DE ÁGUA DE EDIFI CAÇÃO QUE POSSUA RESERVATÓRIO DE FIBRA/FIBROCIMENTO  FORNECIMENTO E I NSTALAÇÃO. AF_06/2016</v>
          </cell>
          <cell r="C4786" t="str">
            <v>UN</v>
          </cell>
          <cell r="D4786">
            <v>43.57</v>
          </cell>
        </row>
        <row r="4787">
          <cell r="A4787">
            <v>94760</v>
          </cell>
          <cell r="B4787" t="str">
            <v>TE, CPVC, SOLDÁVEL, DN 54 MM, INSTALADO EM RESERVAÇÃO DE ÁGUA DE EDIFI CAÇÃO QUE POSSUA RESERVATÓRIO DE FIBRA/FIBROCIMENTO  FORNECIMENTO E I NSTALAÇÃO. AF_06/2016</v>
          </cell>
          <cell r="C4787" t="str">
            <v>UN</v>
          </cell>
          <cell r="D4787">
            <v>71.459999999999994</v>
          </cell>
        </row>
        <row r="4788">
          <cell r="A4788">
            <v>94761</v>
          </cell>
          <cell r="B4788" t="str">
            <v>TE, CPVC, SOLDÁVEL, DN 73 MM, INSTALADO EM RESERVAÇÃO DE ÁGUA DE EDIFI CAÇÃO QUE POSSUA RESERVATÓRIO DE FIBRA/FIBROCIMENTO  FORNECIMENTO E I NSTALAÇÃO. AF_06/2016</v>
          </cell>
          <cell r="C4788" t="str">
            <v>UN</v>
          </cell>
          <cell r="D4788">
            <v>156.72999999999999</v>
          </cell>
        </row>
        <row r="4789">
          <cell r="A4789">
            <v>94762</v>
          </cell>
          <cell r="B4789" t="str">
            <v>TE, CPVC, SOLDÁVEL, DN 89 MM, INSTALADO EM RESERVAÇÃO DE ÁGUA DE EDIFI CAÇÃO QUE POSSUA RESERVATÓRIO DE FIBRA/FIBROCIMENTO  FORNECIMENTO E I NSTALAÇÃO. AF_06/2016</v>
          </cell>
          <cell r="C4789" t="str">
            <v>UN</v>
          </cell>
          <cell r="D4789">
            <v>198.89</v>
          </cell>
        </row>
        <row r="4790">
          <cell r="A4790">
            <v>94779</v>
          </cell>
          <cell r="B4790" t="str">
            <v>(COMPOSIÇÃO REPRESENTATIVA) DO SERVIÇO DE CONTRAPISO EM ARGAMASSA TRAÇ O 1:4 (CIM E AREIA), EM BETONEIRA 400 L, ESPESSURA 3 CM ÁREAS SECAS E 3 CM ÁREAS MOLHADAS, PARA EDIFICAÇÃO HABITACIONAL MULTIFAMILIAR (PRÉDI O). AF_11/2014</v>
          </cell>
          <cell r="C4790" t="str">
            <v>M2</v>
          </cell>
          <cell r="D4790">
            <v>28.97</v>
          </cell>
        </row>
        <row r="4791">
          <cell r="A4791">
            <v>94782</v>
          </cell>
          <cell r="B4791" t="str">
            <v>(COMPOSIÇÃO REPRESENTATIVA) DO SERVIÇO DE CONTRAPISO EM ARGAMASSA TRAÇ O 1:4 (CIM E AREIA), EM BETONEIRA 400 L, ESPESSURA 4 CM ÁREAS SECAS E AREAS MOLHADAS SOBRE LAJE E 3 CM ÁREAS MOLHADAS SOBRE IMPERMEABILIZAÇÃ O, PARA EDIFICAÇÃO HABITACIONAL MULTIFAMILIAR (PRÉDIO). AF_11/2014</v>
          </cell>
          <cell r="C4791" t="str">
            <v>M2</v>
          </cell>
          <cell r="D4791">
            <v>32.85</v>
          </cell>
        </row>
        <row r="4792">
          <cell r="A4792">
            <v>94783</v>
          </cell>
          <cell r="B4792" t="str">
            <v>ADAPTADOR COM FLANGE E ANEL DE VEDAÇÃO, PVC, SOLDÁVEL, DN  20 MM X 1/2 , INSTALADO EM RESERVAÇÃO DE ÁGUA DE EDIFICAÇÃO QUE POSSUA RESERVATÓR IO DE FIBRA/FIBROCIMENTO  FORNECIMENTO E INSTALAÇÃO. AF_06/2016_P</v>
          </cell>
          <cell r="C4792" t="str">
            <v>UN</v>
          </cell>
          <cell r="D4792">
            <v>15.19</v>
          </cell>
        </row>
        <row r="4793">
          <cell r="A4793">
            <v>94785</v>
          </cell>
          <cell r="B4793" t="str">
            <v>ADAPTADOR COM FLANGES LIVRES, PVC, SOLDÁVEL LONGO, DN 32 MM X 1, INST ALADO EM RESERVAÇÃO DE ÁGUA DE EDIFICAÇÃO QUE POSSUA RESERVATÓRIO DE F IBRA/FIBROCIMENTO  FORNECIMENTO E INSTALAÇÃO. AF_06/2016_P</v>
          </cell>
          <cell r="C4793" t="str">
            <v>UN</v>
          </cell>
          <cell r="D4793">
            <v>27.9</v>
          </cell>
        </row>
        <row r="4794">
          <cell r="A4794">
            <v>94786</v>
          </cell>
          <cell r="B4794" t="str">
            <v>ADAPTADOR COM FLANGES LIVRES, PVC, SOLDÁVEL LONGO, DN 40 MM X 1 1/4, INSTALADO EM RESERVAÇÃO DE ÁGUA DE EDIFICAÇÃO QUE POSSUA RESERVATÓRIO DE FIBRA/FIBROCIMENTO  FORNECIMENTO E INSTALAÇÃO. AF_06/2016_P</v>
          </cell>
          <cell r="C4794" t="str">
            <v>UN</v>
          </cell>
          <cell r="D4794">
            <v>37.47</v>
          </cell>
        </row>
        <row r="4795">
          <cell r="A4795">
            <v>94787</v>
          </cell>
          <cell r="B4795" t="str">
            <v>ADAPTADOR COM FLANGES LIVRES, PVC, SOLDÁVEL LONGO, DN 50 MM X 1 1/2, INSTALADO EM RESERVAÇÃO DE ÁGUA DE EDIFICAÇÃO QUE POSSUA RESERVATÓRIO DE FIBRA/FIBROCIMENTO  FORNECIMENTO E INSTALAÇÃO. AF_06/2016_P</v>
          </cell>
          <cell r="C4795" t="str">
            <v>UN</v>
          </cell>
          <cell r="D4795">
            <v>47.72</v>
          </cell>
        </row>
        <row r="4796">
          <cell r="A4796">
            <v>94788</v>
          </cell>
          <cell r="B4796" t="str">
            <v>ADAPTADOR COM FLANGES LIVRES, PVC, SOLDÁVEL LONGO, DN 60 MM X 2, INST ALADO EM RESERVAÇÃO DE ÁGUA DE EDIFICAÇÃO QUE POSSUA RESERVATÓRIO DE F IBRA/FIBROCIMENTO  FORNECIMENTO E INSTALAÇÃO. AF_06/2016_P</v>
          </cell>
          <cell r="C4796" t="str">
            <v>UN</v>
          </cell>
          <cell r="D4796">
            <v>64.2</v>
          </cell>
        </row>
        <row r="4797">
          <cell r="A4797">
            <v>94789</v>
          </cell>
          <cell r="B4797" t="str">
            <v>ADAPTADOR COM FLANGES LIVRES, PVC, SOLDÁVEL LONGO, DN 75 MM X 2 1/2, INSTALADO EM RESERVAÇÃO DE ÁGUA DE EDIFICAÇÃO QUE POSSUA RESERVATÓRIO DE FIBRA/FIBROCIMENTO  FORNECIMENTO E INSTALAÇÃO. AF_06/2016_P</v>
          </cell>
          <cell r="C4797" t="str">
            <v>UN</v>
          </cell>
          <cell r="D4797">
            <v>210.24</v>
          </cell>
        </row>
        <row r="4798">
          <cell r="A4798">
            <v>94790</v>
          </cell>
          <cell r="B4798" t="str">
            <v>ADAPTADOR COM FLANGES LIVRES, PVC, SOLDÁVEL LONGO, DN 85 MM X 3, INST ALADO EM RESERVAÇÃO DE ÁGUA DE EDIFICAÇÃO QUE POSSUA RESERVATÓRIO DE F IBRA/FIBROCIMENTO  FORNECIMENTO E INSTALAÇÃO. AF_06/2016_P</v>
          </cell>
          <cell r="C4798" t="str">
            <v>UN</v>
          </cell>
          <cell r="D4798">
            <v>278.44</v>
          </cell>
        </row>
        <row r="4799">
          <cell r="A4799">
            <v>94791</v>
          </cell>
          <cell r="B4799" t="str">
            <v>ADAPTADOR COM FLANGES LIVRES, PVC, SOLDÁVEL LONGO, DN 110 MM X 4, INS TALADO EM RESERVAÇÃO DE ÁGUA DE EDIFICAÇÃO QUE POSSUA RESERVATÓRIO DE FIBRA/FIBROCIMENTO  FORNECIMENTO E INSTALAÇÃO. AF_06/2016_P</v>
          </cell>
          <cell r="C4799" t="str">
            <v>UN</v>
          </cell>
          <cell r="D4799">
            <v>417.48</v>
          </cell>
        </row>
        <row r="4800">
          <cell r="A4800">
            <v>94792</v>
          </cell>
          <cell r="B4800" t="str">
            <v>REGISTRO DE GAVETA BRUTO, LATÃO, ROSCÁVEL, 1, COM ACABAMENTO E CANOPL A CROMADOS, INSTALADO EM RESERVAÇÃO DE ÁGUA DE EDIFICAÇÃO QUE POSSUA R ESERVATÓRIO DE FIBRA/FIBROCIMENTO  FORNECIMENTO E INSTALAÇÃO. AF_06/2 016</v>
          </cell>
          <cell r="C4800" t="str">
            <v>UN</v>
          </cell>
          <cell r="D4800">
            <v>78.56</v>
          </cell>
        </row>
        <row r="4801">
          <cell r="A4801">
            <v>94793</v>
          </cell>
          <cell r="B4801" t="str">
            <v>REGISTRO DE GAVETA BRUTO, LATÃO, ROSCÁVEL, 1 1/4, COM ACABAMENTO E CA NOPLA CROMADOS, INSTALADO EM RESERVAÇÃO DE ÁGUA DE EDIFICAÇÃO QUE POSS UA RESERVATÓRIO DE FIBRA/FIBROCIMENTO  FORNECIMENTO E INSTALAÇÃO. AF_ 06/2016</v>
          </cell>
          <cell r="C4801" t="str">
            <v>UN</v>
          </cell>
          <cell r="D4801">
            <v>100.94</v>
          </cell>
        </row>
        <row r="4802">
          <cell r="A4802">
            <v>94794</v>
          </cell>
          <cell r="B4802" t="str">
            <v>REGISTRO DE GAVETA BRUTO, LATÃO, ROSCÁVEL, 1 1/2, COM ACABAMENTO E CA NOPLA CROMADOS, INSTALADO EM RESERVAÇÃO DE ÁGUA DE EDIFICAÇÃO QUE POSS UA RESERVATÓRIO DE FIBRA/FIBROCIMENTO  FORNECIMENTO E INSTALAÇÃO. AF_ 06/2016</v>
          </cell>
          <cell r="C4802" t="str">
            <v>UN</v>
          </cell>
          <cell r="D4802">
            <v>104.51</v>
          </cell>
        </row>
        <row r="4803">
          <cell r="A4803">
            <v>94795</v>
          </cell>
          <cell r="B4803" t="str">
            <v>TORNEIRA DE BÓIA REAL, ROSCÁVEL, 1/2", FORNECIDA E INSTALADA EM RESERV AÇÃO DE ÁGUA. AF_06/2016</v>
          </cell>
          <cell r="C4803" t="str">
            <v>UN</v>
          </cell>
          <cell r="D4803">
            <v>43.16</v>
          </cell>
        </row>
        <row r="4804">
          <cell r="A4804">
            <v>94796</v>
          </cell>
          <cell r="B4804" t="str">
            <v>TORNEIRA DE BÓIA REAL, ROSCÁVEL, 3/4", FORNECIDA E INSTALADA EM RESERV AÇÃO DE ÁGUA. AF_06/2016</v>
          </cell>
          <cell r="C4804" t="str">
            <v>UN</v>
          </cell>
          <cell r="D4804">
            <v>66.239999999999995</v>
          </cell>
        </row>
        <row r="4805">
          <cell r="A4805">
            <v>94797</v>
          </cell>
          <cell r="B4805" t="str">
            <v>TORNEIRA DE BÓIA REAL, ROSCÁVEL, 1", FORNECIDA E INSTALADA EM RESERVAÇ ÃO DE ÁGUA. AF_06/2016</v>
          </cell>
          <cell r="C4805" t="str">
            <v>UN</v>
          </cell>
          <cell r="D4805">
            <v>76.150000000000006</v>
          </cell>
        </row>
        <row r="4806">
          <cell r="A4806">
            <v>94798</v>
          </cell>
          <cell r="B4806" t="str">
            <v>TORNEIRA DE BÓIA REAL, ROSCÁVEL, 1 1/4", FORNECIDA E INSTALADA EM RESE RVAÇÃO DE ÁGUA. AF_06/2016</v>
          </cell>
          <cell r="C4806" t="str">
            <v>UN</v>
          </cell>
          <cell r="D4806">
            <v>110.3</v>
          </cell>
        </row>
        <row r="4807">
          <cell r="A4807">
            <v>94799</v>
          </cell>
          <cell r="B4807" t="str">
            <v>TORNEIRA DE BÓIA REAL, ROSCÁVEL, 1 1/2", FORNECIDA E INSTALADA EM RESE RVAÇÃO DE ÁGUA. AF_06/2016</v>
          </cell>
          <cell r="C4807" t="str">
            <v>UN</v>
          </cell>
          <cell r="D4807">
            <v>121.9</v>
          </cell>
        </row>
        <row r="4808">
          <cell r="A4808">
            <v>94800</v>
          </cell>
          <cell r="B4808" t="str">
            <v>TORNEIRA DE BÓIA REAL, ROSCÁVEL, 2", FORNECIDA E INSTALADA EM RESERVAÇ ÃO DE ÁGUA. AF_06/2016</v>
          </cell>
          <cell r="C4808" t="str">
            <v>UN</v>
          </cell>
          <cell r="D4808">
            <v>141.57</v>
          </cell>
        </row>
        <row r="4809">
          <cell r="A4809">
            <v>94805</v>
          </cell>
          <cell r="B4809" t="str">
            <v>PORTA DE ALUMÍNIO DE ABRIR PARA VIDRO SEM GUARNIÇÃO, 87X210CM, FIXAÇÃO COM PARAFUSOS, INCLUSIVE VIDROS - FORNECIMENTO E INSTALAÇÃO. AF_08/20 15</v>
          </cell>
          <cell r="C4809" t="str">
            <v>UN</v>
          </cell>
          <cell r="D4809">
            <v>1134.25</v>
          </cell>
        </row>
        <row r="4810">
          <cell r="A4810">
            <v>94806</v>
          </cell>
          <cell r="B4810" t="str">
            <v>PORTA EM AÇO DE ABRIR PARA VIDRO SEM GUARNIÇÃO, 87X210CM, FIXAÇÃO COM PARAFUSOS, EXCLUSIVE VIDROS - FORNECIMENTO E INSTALAÇÃO. AF_08/2015</v>
          </cell>
          <cell r="C4810" t="str">
            <v>UN</v>
          </cell>
          <cell r="D4810">
            <v>528.21</v>
          </cell>
        </row>
        <row r="4811">
          <cell r="A4811">
            <v>94807</v>
          </cell>
          <cell r="B4811" t="str">
            <v>PORTA EM AÇO DE ABRIR TIPO VENEZIANA SEM GUARNIÇÃO, 87X210CM, FIXAÇÃO COM PARAFUSOS - FORNECIMENTO E INSTALAÇÃO. AF_08/2015</v>
          </cell>
          <cell r="C4811" t="str">
            <v>UN</v>
          </cell>
          <cell r="D4811">
            <v>636.9</v>
          </cell>
        </row>
        <row r="4812">
          <cell r="A4812">
            <v>94863</v>
          </cell>
          <cell r="B4812" t="str">
            <v>LUVA, CPVC, SOLDÁVEL, DN 73 MM, INSTALADO EM RESERVAÇÃO DE ÁGUA DE EDI FICAÇÃO QUE POSSUA RESERVATÓRIO DE FIBRA/FIBROCIMENTO  FORNECIMENTO E INSTALAÇÃO. AF_06/2016</v>
          </cell>
          <cell r="C4812" t="str">
            <v>UN</v>
          </cell>
          <cell r="D4812">
            <v>113.16</v>
          </cell>
        </row>
        <row r="4813">
          <cell r="A4813">
            <v>94869</v>
          </cell>
          <cell r="B4813" t="str">
            <v>TUBO DE PEAD CORRUGADO DE DUPLA PAREDE PARA REDE COLETORA DE ESGOTO, D N 250 MM, JUNTA ELÁSTICA INTEGRADA, INSTALADO EM LOCAL COM NÍVEL BAIXO DE INTERFERÊNCIAS - FORNECIMENTO E ASSENTAMENTO. AF_06/2016</v>
          </cell>
          <cell r="C4813" t="str">
            <v>M</v>
          </cell>
          <cell r="D4813">
            <v>63.33</v>
          </cell>
        </row>
        <row r="4814">
          <cell r="A4814">
            <v>94870</v>
          </cell>
          <cell r="B4814" t="str">
            <v>ASSENTAMENTO DE TUBO DE PEAD CORRUGADO DE DUPLA PAREDE PARA REDE COLET ORA DE ESGOTO, DN 250 MM, JUNTA ELÁSTICA INTEGRADA, INSTALADO EM LOCAL COM NÍVEL BAIXO DE INTERFERÊNCIAS (NÃO INCLUI FORNECIMENTO). AF_06/20 16</v>
          </cell>
          <cell r="C4814" t="str">
            <v>M</v>
          </cell>
          <cell r="D4814">
            <v>0.63</v>
          </cell>
        </row>
        <row r="4815">
          <cell r="A4815">
            <v>94871</v>
          </cell>
          <cell r="B4815" t="str">
            <v>TUBO DE PEAD CORRUGADO DE DUPLA PAREDE PARA REDE COLETORA DE ESGOTO, D N 300 MM, JUNTA ELÁSTICA INTEGRADA, INSTALADO EM LOCAL COM NÍVEL BAIXO DE INTERFERÊNCIAS - FORNECIMENTO E ASSENTAMENTO. AF_06/2016</v>
          </cell>
          <cell r="C4815" t="str">
            <v>M</v>
          </cell>
          <cell r="D4815">
            <v>93.66</v>
          </cell>
        </row>
        <row r="4816">
          <cell r="A4816">
            <v>94872</v>
          </cell>
          <cell r="B4816" t="str">
            <v>ASSENTAMENTO DE TUBO DE PEAD CORRUGADO DE DUPLA PAREDE PARA REDE COLET ORA DE ESGOTO, DN 300 MM, JUNTA ELÁSTICA INTEGRADA, INSTALADO EM LOCAL COM NÍVEL BAIXO DE INTERFERÊNCIAS (NÃO INCLUI FORNECIMENTO). AF_06/20 16</v>
          </cell>
          <cell r="C4816" t="str">
            <v>M</v>
          </cell>
          <cell r="D4816">
            <v>1.1000000000000001</v>
          </cell>
        </row>
        <row r="4817">
          <cell r="A4817">
            <v>94875</v>
          </cell>
          <cell r="B4817" t="str">
            <v>TUBO DE PEAD CORRUGADO DE DUPLA PAREDE PARA REDE COLETORA DE ESGOTO, D N 750 MM, JUNTA ELÁSTICA INTEGRADA, INSTALADO EM LOCAL COM NÍVEL BAIXO DE INTERFERÊNCIAS - FORNECIMENTO E ASSENTAMENTO. AF_06/2016</v>
          </cell>
          <cell r="C4817" t="str">
            <v>M</v>
          </cell>
          <cell r="D4817">
            <v>548.96</v>
          </cell>
        </row>
        <row r="4818">
          <cell r="A4818">
            <v>94876</v>
          </cell>
          <cell r="B4818" t="str">
            <v>ASSENTAMENTO DE TUBO DE PEAD CORRUGADO DE DUPLA PAREDE PARA REDE COLET ORA DE ESGOTO, DN 750 MM, JUNTA ELÁSTICA INTEGRADA, INSTALADO EM LOCAL COM NÍVEL BAIXO DE INTERFERÊNCIAS (NÃO INCLUI FORNECIMENTO). AF_06/20 16</v>
          </cell>
          <cell r="C4818" t="str">
            <v>M</v>
          </cell>
          <cell r="D4818">
            <v>16.89</v>
          </cell>
        </row>
        <row r="4819">
          <cell r="A4819">
            <v>94877</v>
          </cell>
          <cell r="B4819" t="str">
            <v>TUBO DE PEAD CORRUGADO DE DUPLA PAREDE PARA REDE COLETORA DE ESGOTO, D N 900 MM, JUNTA ELÁSTICA INTEGRADA, INSTALADO EM LOCAL COM NÍVEL BAIXO DE INTERFERÊNCIAS - FORNECIMENTO E ASSENTAMENTO. AF_06/2016</v>
          </cell>
          <cell r="C4819" t="str">
            <v>M</v>
          </cell>
          <cell r="D4819">
            <v>599.54999999999995</v>
          </cell>
        </row>
        <row r="4820">
          <cell r="A4820">
            <v>94878</v>
          </cell>
          <cell r="B4820" t="str">
            <v>ASSENTAMENTO DE TUBO DE PEAD CORRUGADO DE DUPLA PAREDE PARA REDE COLET ORA DE ESGOTO, DN 900 MM, JUNTA ELÁSTICA INTEGRADA, INSTALADO EM LOCAL COM NÍVEL BAIXO DE INTERFERÊNCIAS (NÃO INCLUI FORNECIMENTO). AF_06/20 16</v>
          </cell>
          <cell r="C4820" t="str">
            <v>M</v>
          </cell>
          <cell r="D4820">
            <v>19.82</v>
          </cell>
        </row>
        <row r="4821">
          <cell r="A4821">
            <v>94879</v>
          </cell>
          <cell r="B4821" t="str">
            <v>TUBO DE PEAD CORRUGADO DE DUPLA PAREDE PARA REDE COLETORA DE ESGOTO, D N 1000 MM, JUNTA ELÁSTICA INTEGRADA, INSTALADO EM LOCAL COM NÍVEL BAIX O DE INTERFERÊNCIAS - FORNECIMENTO E ASSENTAMENTO. AF_06/2016</v>
          </cell>
          <cell r="C4821" t="str">
            <v>M</v>
          </cell>
          <cell r="D4821">
            <v>831.35</v>
          </cell>
        </row>
        <row r="4822">
          <cell r="A4822">
            <v>94880</v>
          </cell>
          <cell r="B4822" t="str">
            <v>ASSENTAMENTO DE TUBO DE PEAD CORRUGADO DE DUPLA PAREDE PARA REDE COLET ORA DE ESGOTO, DN 1000 MM, JUNTA ELÁSTICA INTEGRADA, INSTALADO EM LOCA L COM NÍVEL BAIXO DE INTERFERÊNCIAS (NÃO INCLUI FORNECIMENTO). AF_06/2 016</v>
          </cell>
          <cell r="C4822" t="str">
            <v>M</v>
          </cell>
          <cell r="D4822">
            <v>24.26</v>
          </cell>
        </row>
        <row r="4823">
          <cell r="A4823">
            <v>94881</v>
          </cell>
          <cell r="B4823" t="str">
            <v>TUBO DE PEAD CORRUGADO DE DUPLA PAREDE PARA REDE COLETORA DE ESGOTO, D N 1200 MM, JUNTA ELÁSTICA INTEGRADA, INSTALADO EM LOCAL COM NÍVEL BAIX O DE INTERFERÊNCIAS - FORNECIMENTO E ASSENTAMENTO. AF_06/2016</v>
          </cell>
          <cell r="C4823" t="str">
            <v>M</v>
          </cell>
          <cell r="D4823">
            <v>1183.1199999999999</v>
          </cell>
        </row>
        <row r="4824">
          <cell r="A4824">
            <v>94882</v>
          </cell>
          <cell r="B4824" t="str">
            <v>ASSENTAMENTO DE TUBO DE PEAD CORRUGADO DE DUPLA PAREDE PARA REDE COLET ORA DE ESGOTO, DN 1200 MM, JUNTA ELÁSTICA INTEGRADA, INSTALADO EM LOCA L COM NÍVEL BAIXO DE INTERFERÊNCIAS (NÃO INCLUI FORNECIMENTO). AF_06/2 016</v>
          </cell>
          <cell r="C4824" t="str">
            <v>M</v>
          </cell>
          <cell r="D4824">
            <v>28.78</v>
          </cell>
        </row>
        <row r="4825">
          <cell r="A4825">
            <v>94883</v>
          </cell>
          <cell r="B4825" t="str">
            <v>TUBO DE PEAD CORRUGADO DE DUPLA PAREDE PARA REDE COLETORA DE ESGOTO, D N 1500 MM, JUNTA ELÁSTICA INTEGRADA, INSTALADO EM LOCAL COM NÍVEL BAIX O DE INTERFERÊNCIAS - FORNECIMENTO E ASSENTAMENTO. AF_06/2016</v>
          </cell>
          <cell r="C4825" t="str">
            <v>M</v>
          </cell>
          <cell r="D4825">
            <v>1439.07</v>
          </cell>
        </row>
        <row r="4826">
          <cell r="A4826">
            <v>94884</v>
          </cell>
          <cell r="B4826" t="str">
            <v>ASSENTAMENTO DE TUBO DE PEAD CORRUGADO DE DUPLA PAREDE PARA REDE COLET ORA DE ESGOTO, DN 1500 MM, JUNTA ELÁSTICA INTEGRADA, INSTALADO EM LOCA L COM NÍVEL BAIXO DE INTERFERÊNCIAS (NÃO INCLUI FORNECIMENTO). AF_06/2 016</v>
          </cell>
          <cell r="C4826" t="str">
            <v>M</v>
          </cell>
          <cell r="D4826">
            <v>37.94</v>
          </cell>
        </row>
        <row r="4827">
          <cell r="A4827">
            <v>94885</v>
          </cell>
          <cell r="B4827" t="str">
            <v>TUBO DE PEAD CORRUGADO DE DUPLA PAREDE PARA REDE COLETORA DE ESGOTO, D N 250 MM, JUNTA ELÁSTICA INTEGRADA, INSTALADO EM LOCAL COM NÍVEL ALTO DE INTERFERÊNCIAS - FORNECIMENTO E ASSENTAMENTO. AF_06/2016</v>
          </cell>
          <cell r="C4827" t="str">
            <v>M</v>
          </cell>
          <cell r="D4827">
            <v>63.51</v>
          </cell>
        </row>
        <row r="4828">
          <cell r="A4828">
            <v>94886</v>
          </cell>
          <cell r="B4828" t="str">
            <v>ASSENTAMENTO DE TUBO DE PEAD CORRUGADO DE DUPLA PAREDE PARA REDE COLET ORA DE ESGOTO, DN 250 MM, JUNTA ELÁSTICA INTEGRADA, INSTALADO EM LOCAL COM NÍVEL ALTO DE INTERFERÊNCIAS (NÃO INCLUI FORNECIMENTO). AF_06/201 6</v>
          </cell>
          <cell r="C4828" t="str">
            <v>M</v>
          </cell>
          <cell r="D4828">
            <v>0.81</v>
          </cell>
        </row>
        <row r="4829">
          <cell r="A4829">
            <v>94887</v>
          </cell>
          <cell r="B4829" t="str">
            <v>TUBO DE PEAD CORRUGADO DE DUPLA PAREDE PARA REDE COLETORA DE ESGOTO, D N 300 MM, JUNTA ELÁSTICA INTEGRADA, INSTALADO EM LOCAL COM NÍVEL ALTO DE INTERFERÊNCIAS - FORNECIMENTO E ASSENTAMENTO. AF_06/2016</v>
          </cell>
          <cell r="C4829" t="str">
            <v>M</v>
          </cell>
          <cell r="D4829">
            <v>93.96</v>
          </cell>
        </row>
        <row r="4830">
          <cell r="A4830">
            <v>94888</v>
          </cell>
          <cell r="B4830" t="str">
            <v>ASSENTAMENTO DE TUBO DE PEAD CORRUGADO DE DUPLA PAREDE PARA REDE COLET ORA DE ESGOTO, DN 300 MM, JUNTA ELÁSTICA INTEGRADA, INSTALADO EM LOCAL COM NÍVEL ALTO DE INTERFERÊNCIAS (NÃO INCLUI FORNECIMENTO). AF_06/201 6</v>
          </cell>
          <cell r="C4830" t="str">
            <v>M</v>
          </cell>
          <cell r="D4830">
            <v>1.4</v>
          </cell>
        </row>
        <row r="4831">
          <cell r="A4831">
            <v>94891</v>
          </cell>
          <cell r="B4831" t="str">
            <v>TUBO DE PEAD CORRUGADO DE DUPLA PAREDE PARA REDE COLETORA DE ESGOTO, D N 750 MM, JUNTA ELÁSTICA INTEGRADA, INSTALADO EM LOCAL COM NÍVEL ALTO DE INTERFERÊNCIAS - FORNECIMENTO E ASSENTAMENTO. AF_06/2016</v>
          </cell>
          <cell r="C4831" t="str">
            <v>M</v>
          </cell>
          <cell r="D4831">
            <v>551.67999999999995</v>
          </cell>
        </row>
        <row r="4832">
          <cell r="A4832">
            <v>94892</v>
          </cell>
          <cell r="B4832" t="str">
            <v>ASSENTAMENTO DE TUBO DE PEAD CORRUGADO DE DUPLA PAREDE PARA REDE COLET ORA DE ESGOTO, DN 750 MM, JUNTA ELÁSTICA INTEGRADA, INSTALADO EM LOCAL COM NÍVEL ALTO DE INTERFERÊNCIAS (NÃO INCLUI FORNECIMENTO). AF_06/201 6</v>
          </cell>
          <cell r="C4832" t="str">
            <v>M</v>
          </cell>
          <cell r="D4832">
            <v>19.61</v>
          </cell>
        </row>
        <row r="4833">
          <cell r="A4833">
            <v>94893</v>
          </cell>
          <cell r="B4833" t="str">
            <v>TUBO DE PEAD CORRUGADO DE DUPLA PAREDE PARA REDE COLETORA DE ESGOTO, D N 900 MM, JUNTA ELÁSTICA INTEGRADA, INSTALADO EM LOCAL COM NÍVEL ALTO DE INTERFERÊNCIAS - FORNECIMENTO E ASSENTAMENTO. AF_06/2016</v>
          </cell>
          <cell r="C4833" t="str">
            <v>M</v>
          </cell>
          <cell r="D4833">
            <v>602.5</v>
          </cell>
        </row>
        <row r="4834">
          <cell r="A4834">
            <v>94894</v>
          </cell>
          <cell r="B4834" t="str">
            <v>ASSENTAMENTO DE TUBO DE PEAD CORRUGADO DE DUPLA PAREDE PARA REDE COLET ORA DE ESGOTO, DN 900 MM, JUNTA ELÁSTICA INTEGRADA, INSTALADO EM LOCAL COM NÍVEL ALTO DE INTERFERÊNCIAS (NÃO INCLUI FORNECIMENTO). AF_06/201 6</v>
          </cell>
          <cell r="C4834" t="str">
            <v>M</v>
          </cell>
          <cell r="D4834">
            <v>22.78</v>
          </cell>
        </row>
        <row r="4835">
          <cell r="A4835">
            <v>94895</v>
          </cell>
          <cell r="B4835" t="str">
            <v>TUBO DE PEAD CORRUGADO DE DUPLA PAREDE PARA REDE COLETORA DE ESGOTO, D N 1000 MM, JUNTA ELÁSTICA INTEGRADA, INSTALADO EM LOCAL COM NÍVEL ALTO DE INTERFERÊNCIAS - FORNECIMENTO E ASSENTAMENTO. AF_06/2016</v>
          </cell>
          <cell r="C4835" t="str">
            <v>M</v>
          </cell>
          <cell r="D4835">
            <v>834.6</v>
          </cell>
        </row>
        <row r="4836">
          <cell r="A4836">
            <v>94896</v>
          </cell>
          <cell r="B4836" t="str">
            <v>ASSENTAMENTO DE TUBO DE PEAD CORRUGADO DE DUPLA PAREDE PARA REDE COLET ORA DE ESGOTO, DN 1000 MM, JUNTA ELÁSTICA INTEGRADA, INSTALADO EM LOCA L COM NÍVEL ALTO DE INTERFERÊNCIAS (NÃO INCLUI FORNECIMENTO). AF_06/20 16</v>
          </cell>
          <cell r="C4836" t="str">
            <v>M</v>
          </cell>
          <cell r="D4836">
            <v>27.51</v>
          </cell>
        </row>
        <row r="4837">
          <cell r="A4837">
            <v>94897</v>
          </cell>
          <cell r="B4837" t="str">
            <v>TUBO DE PEAD CORRUGADO DE DUPLA PAREDE PARA REDE COLETORA DE ESGOTO, D N 1200 MM, JUNTA ELÁSTICA INTEGRADA, INSTALADO EM LOCAL COM NÍVEL ALTO DE INTERFERÊNCIAS - FORNECIMENTO E ASSENTAMENTO. AF_06/2016</v>
          </cell>
          <cell r="C4837" t="str">
            <v>M</v>
          </cell>
          <cell r="D4837">
            <v>1186.5899999999999</v>
          </cell>
        </row>
        <row r="4838">
          <cell r="A4838">
            <v>94898</v>
          </cell>
          <cell r="B4838" t="str">
            <v>ASSENTAMENTO DE TUBO DE PEAD CORRUGADO DE DUPLA PAREDE PARA REDE COLET ORA DE ESGOTO, DN 1200 MM, JUNTA ELÁSTICA INTEGRADA, INSTALADO EM LOCA L COM NÍVEL ALTO DE INTERFERÊNCIAS (NÃO INCLUI FORNECIMENTO). AF_06/20 16</v>
          </cell>
          <cell r="C4838" t="str">
            <v>M</v>
          </cell>
          <cell r="D4838">
            <v>32.26</v>
          </cell>
        </row>
        <row r="4839">
          <cell r="A4839">
            <v>94899</v>
          </cell>
          <cell r="B4839" t="str">
            <v>TUBO DE PEAD CORRUGADO DE DUPLA PAREDE PARA REDE COLETORA DE ESGOTO, D N 1500 MM, JUNTA ELÁSTICA INTEGRADA, INSTALADO EM LOCAL COM NÍVEL ALTO DE INTERFERÊNCIAS - FORNECIMENTO E ASSENTAMENTO. AF_06/2016</v>
          </cell>
          <cell r="C4839" t="str">
            <v>M</v>
          </cell>
          <cell r="D4839">
            <v>1442.88</v>
          </cell>
        </row>
        <row r="4840">
          <cell r="A4840">
            <v>94900</v>
          </cell>
          <cell r="B4840" t="str">
            <v>ASSENTAMENTO DE TUBO DE PEAD CORRUGADO DE DUPLA PAREDE PARA REDE COLET ORA DE ESGOTO, DN 1500 MM, JUNTA ELÁSTICA INTEGRADA, INSTALADO EM LOCA L COM NÍVEL ALTO DE INTERFERÊNCIAS (NÃO INCLUI FORNECIMENTO). AF_06/20 16</v>
          </cell>
          <cell r="C4840" t="str">
            <v>M</v>
          </cell>
          <cell r="D4840">
            <v>41.75</v>
          </cell>
        </row>
        <row r="4841">
          <cell r="A4841">
            <v>94926</v>
          </cell>
          <cell r="B4841" t="str">
            <v>TRANSPORTE HORIZONTAL MANUAL, DE 30 M, DE JANELAS. AF_07/2016</v>
          </cell>
          <cell r="C4841" t="str">
            <v>M2</v>
          </cell>
          <cell r="D4841">
            <v>0.92</v>
          </cell>
        </row>
        <row r="4842">
          <cell r="A4842">
            <v>94927</v>
          </cell>
          <cell r="B4842" t="str">
            <v>TRANSPORTE VERTICAL MANUAL, DE 1 PAVIMENTO, DE JANELAS. AF_07/2016</v>
          </cell>
          <cell r="C4842" t="str">
            <v>M2</v>
          </cell>
          <cell r="D4842">
            <v>0.47</v>
          </cell>
        </row>
        <row r="4843">
          <cell r="A4843">
            <v>94928</v>
          </cell>
          <cell r="B4843" t="str">
            <v>TRANSPORTE HORIZONTAL MANUAL, DE 30 M, DE KIT PORTA-PRONTA OU PORTA DE MADEIRA FOLHA LEVE OU MÉDIA, PORTA DE AÇO E PORTA DE ALUMÍNIO. AF_07/ 2016</v>
          </cell>
          <cell r="C4843" t="str">
            <v>UN</v>
          </cell>
          <cell r="D4843">
            <v>1.45</v>
          </cell>
        </row>
        <row r="4844">
          <cell r="A4844">
            <v>94929</v>
          </cell>
          <cell r="B4844" t="str">
            <v>TRANSPORTE HORIZONTAL MANUAL, DE 30 M, DE KIT PORTA-PRONTA OU PORTA DE MADEIRA FOLHA PESADA OU SUPERPESADA E PORTA CORTA-FOGO. AF_07/2016</v>
          </cell>
          <cell r="C4844" t="str">
            <v>UN</v>
          </cell>
          <cell r="D4844">
            <v>2.5499999999999998</v>
          </cell>
        </row>
        <row r="4845">
          <cell r="A4845">
            <v>94930</v>
          </cell>
          <cell r="B4845" t="str">
            <v>TRANSPORTE VERTICAL MANUAL, DE 1 PAVIMENTO, DE KIT PORTA-PRONTA OU POR TA DE MADEIRA FOLHA LEVE OU MÉDIA, PORTA DE AÇO E PORTA DE ALUMÍNIO. A F_07/2016</v>
          </cell>
          <cell r="C4845" t="str">
            <v>UN</v>
          </cell>
          <cell r="D4845">
            <v>0.75</v>
          </cell>
        </row>
        <row r="4846">
          <cell r="A4846">
            <v>94931</v>
          </cell>
          <cell r="B4846" t="str">
            <v>TRANSPORTE VERTICAL MANUAL, DE 1 PAVIMENTO, DE KIT PORTA-PRONTA OU POR TA DE MADEIRA FOLHA PESADA OU SUPERPESADA E PORTA CORTA-FOGO. AF_07/20 16</v>
          </cell>
          <cell r="C4846" t="str">
            <v>UN</v>
          </cell>
          <cell r="D4846">
            <v>1.33</v>
          </cell>
        </row>
        <row r="4847">
          <cell r="A4847">
            <v>94932</v>
          </cell>
          <cell r="B4847" t="str">
            <v>TRANSPORTE HORIZONTAL MANUAL, DE 30 M, DE BANCADA DE MÁRMORE OU GRANIT O PARA COZINHA/LAVATÓRIO OU MÁRMORE SINTÉTICO COM CUBA INTEGRADA. AF_0 7/2016</v>
          </cell>
          <cell r="C4847" t="str">
            <v>UN</v>
          </cell>
          <cell r="D4847">
            <v>2.71</v>
          </cell>
        </row>
        <row r="4848">
          <cell r="A4848">
            <v>94934</v>
          </cell>
          <cell r="B4848" t="str">
            <v>TRANSPORTE VERTICAL MANUAL, DE 1 PAVIMENTO, DE BANCADA DE MÁRMORE OU G RANITO PARA COZINHA/LAVATÓRIO OU MÁRMORE SINTÉTICO COM CUBA INTEGRADA. AF_07/2016</v>
          </cell>
          <cell r="C4848" t="str">
            <v>UN</v>
          </cell>
          <cell r="D4848">
            <v>0.93</v>
          </cell>
        </row>
        <row r="4849">
          <cell r="A4849">
            <v>94935</v>
          </cell>
          <cell r="B4849" t="str">
            <v>TRANSPORTE HORIZONTAL DE 30 M COM CARRINHO PLATAFORMA COM BANCADA DE M ÁRMORE OU GRANITO PARA COZINHA/LAVATÓRIO OU MÁRMORE SINTÉTICO COM CUBA INTEGRADA. AF_07/2016</v>
          </cell>
          <cell r="C4849" t="str">
            <v>UN</v>
          </cell>
          <cell r="D4849">
            <v>1.46</v>
          </cell>
        </row>
        <row r="4850">
          <cell r="A4850">
            <v>94936</v>
          </cell>
          <cell r="B4850" t="str">
            <v>TRANSPORTE HORIZONTAL DE 50 M COM CARRINHO PLATAFORMA COM BANCADA DE M ÁRMORE OU GRANITO PARA COZINHA/LAVATÓRIO OU MÁRMORE SINTÉTICO COM CUBA INTEGRADA. AF_07/2016</v>
          </cell>
          <cell r="C4850" t="str">
            <v>UN</v>
          </cell>
          <cell r="D4850">
            <v>2.35</v>
          </cell>
        </row>
        <row r="4851">
          <cell r="A4851">
            <v>94937</v>
          </cell>
          <cell r="B4851" t="str">
            <v>TRANSPORTE HORIZONTAL DE 75 M COM CARRINHO PLATAFORMA COM BANCADA DE M ÁRMORE OU GRANITO PARA COZINHA/LAVATÓRIO OU MÁRMORE SINTÉTICO COM CUBA INTEGRADA. AF_07/2016</v>
          </cell>
          <cell r="C4851" t="str">
            <v>UN</v>
          </cell>
          <cell r="D4851">
            <v>3.46</v>
          </cell>
        </row>
        <row r="4852">
          <cell r="A4852">
            <v>94938</v>
          </cell>
          <cell r="B4852" t="str">
            <v>TRANSPORTE HORIZONTAL DE 100 M COM CARRINHO PLATAFORMA COM BANCADA DE MÁRMORE OU GRANITO PARA COZINHA/LAVATÓRIO OU MÁRMORE SINTÉTICO COM CUB A INTEGRADA. AF_07/2016</v>
          </cell>
          <cell r="C4852" t="str">
            <v>UN</v>
          </cell>
          <cell r="D4852">
            <v>4.58</v>
          </cell>
        </row>
        <row r="4853">
          <cell r="A4853">
            <v>94939</v>
          </cell>
          <cell r="B4853" t="str">
            <v>TRANSPORTE HORIZONTAL MANUAL, DE 30 M, DE VIDRO. AF_07/2016</v>
          </cell>
          <cell r="C4853" t="str">
            <v>M2</v>
          </cell>
          <cell r="D4853">
            <v>1.43</v>
          </cell>
        </row>
        <row r="4854">
          <cell r="A4854">
            <v>94940</v>
          </cell>
          <cell r="B4854" t="str">
            <v>TRANSPORTE VERTICAL MANUAL, DE 1 PAVIMENTO, DE VIDRO. AF_07/2016</v>
          </cell>
          <cell r="C4854" t="str">
            <v>M2</v>
          </cell>
          <cell r="D4854">
            <v>0.74</v>
          </cell>
        </row>
        <row r="4855">
          <cell r="A4855">
            <v>94941</v>
          </cell>
          <cell r="B4855" t="str">
            <v>TRANSPORTE HORIZONTAL MANUAL, DE 30 M, DE TELA DE AÇO. AF_07/2016</v>
          </cell>
          <cell r="C4855" t="str">
            <v>KG</v>
          </cell>
          <cell r="D4855">
            <v>0.05</v>
          </cell>
        </row>
        <row r="4856">
          <cell r="A4856">
            <v>94942</v>
          </cell>
          <cell r="B4856" t="str">
            <v>TRANSPORTE HORIZONTAL MANUAL, DE 30 M, DE COMPENSADO DE MADEIRA. AF_07 /2016</v>
          </cell>
          <cell r="C4856" t="str">
            <v>M2</v>
          </cell>
          <cell r="D4856">
            <v>0.56999999999999995</v>
          </cell>
        </row>
        <row r="4857">
          <cell r="A4857">
            <v>94943</v>
          </cell>
          <cell r="B4857" t="str">
            <v>TRANSPORTE HORIZONTAL MANUAL, DE 30 M, DE TELHA TERMOACÚSTICA OU TELHA DE AÇO ZINCADO. AF_07/2016</v>
          </cell>
          <cell r="C4857" t="str">
            <v>M2</v>
          </cell>
          <cell r="D4857">
            <v>0.31</v>
          </cell>
        </row>
        <row r="4858">
          <cell r="A4858">
            <v>94944</v>
          </cell>
          <cell r="B4858" t="str">
            <v>TRANSPORTE HORIZONTAL MANUAL, DE 30 M, DE TELHA DE FIBROCIMENTO ONDULA DA OU TELHA ESTRUTURAL DE FIBROCIMENTO, CANALETE 90 OU KALHETÃO. AF_07 /2016</v>
          </cell>
          <cell r="C4858" t="str">
            <v>M2</v>
          </cell>
          <cell r="D4858">
            <v>0.79</v>
          </cell>
        </row>
        <row r="4859">
          <cell r="A4859">
            <v>94945</v>
          </cell>
          <cell r="B4859" t="str">
            <v>TRANSPORTE HORIZONTAL DE 100 M COM MANIPULADOR TELESCÓPICO DE TELHAS T ERMOACÚSTICA, FIBROCIMENTO ONDULADA, AÇO ZINCADO, FIBROCIMENTO ESTRUTU RAL, CANALETE 90 OU KALHETÃO. AF_07/2016</v>
          </cell>
          <cell r="C4859" t="str">
            <v>M2</v>
          </cell>
          <cell r="D4859">
            <v>0.2</v>
          </cell>
        </row>
        <row r="4860">
          <cell r="A4860">
            <v>94946</v>
          </cell>
          <cell r="B4860" t="str">
            <v>TRANSPORTE HORIZONTAL MANUAL, DE 30 M, DE BACIA SANITÁRIA, CAIXA ACOPL ADA, TANQUE OU PIA. AF_07/2016</v>
          </cell>
          <cell r="C4860" t="str">
            <v>UN</v>
          </cell>
          <cell r="D4860">
            <v>0.81</v>
          </cell>
        </row>
        <row r="4861">
          <cell r="A4861">
            <v>94947</v>
          </cell>
          <cell r="B4861" t="str">
            <v>TRANSPORTE VERTICAL MANUAL DE 1 PAVIMENTO DE BACIA SANITÁRIA, CAIXA AC OPLADA, TANQUE OU PIA. AF_07/2016</v>
          </cell>
          <cell r="C4861" t="str">
            <v>UN</v>
          </cell>
          <cell r="D4861">
            <v>0.6</v>
          </cell>
        </row>
        <row r="4862">
          <cell r="A4862">
            <v>94948</v>
          </cell>
          <cell r="B4862" t="str">
            <v>TRANSPORTE HORIZONTAL DE 30 M COM CARRINHO PLATAFORMA COM BACIA SANITÁ RIA, CAIXA ACOPLADA, TANQUE OU PIA. AF_07/2016</v>
          </cell>
          <cell r="C4862" t="str">
            <v>UN</v>
          </cell>
          <cell r="D4862">
            <v>0.43</v>
          </cell>
        </row>
        <row r="4863">
          <cell r="A4863">
            <v>94949</v>
          </cell>
          <cell r="B4863" t="str">
            <v>TRANSPORTE HORIZONTAL DE 50 M COM CARRINHO PLATAFORMA COM BACIA SANITÁ RIA, CAIXA ACOPLADA, TANQUE OU PIA. AF_07/2016</v>
          </cell>
          <cell r="C4863" t="str">
            <v>UN</v>
          </cell>
          <cell r="D4863">
            <v>0.65</v>
          </cell>
        </row>
        <row r="4864">
          <cell r="A4864">
            <v>94950</v>
          </cell>
          <cell r="B4864" t="str">
            <v>TRANSPORTE HORIZONTAL DE 75 M COM CARRINHO PLATAFORMA COM BACIA SANITÁ RIA, CAIXA ACOPLADA, TANQUE OU PIA. AF_07/2016</v>
          </cell>
          <cell r="C4864" t="str">
            <v>UN</v>
          </cell>
          <cell r="D4864">
            <v>0.93</v>
          </cell>
        </row>
        <row r="4865">
          <cell r="A4865">
            <v>94951</v>
          </cell>
          <cell r="B4865" t="str">
            <v>TRANSPORTE HORIZONTAL DE 100 M COM CARRINHO PLATAFORMA COM BACIA SANIT ÁRIA, CAIXA ACOPLADA, TANQUE OU PIA. AF_07/2016</v>
          </cell>
          <cell r="C4865" t="str">
            <v>UN</v>
          </cell>
          <cell r="D4865">
            <v>1.21</v>
          </cell>
        </row>
        <row r="4866">
          <cell r="A4866">
            <v>94952</v>
          </cell>
          <cell r="B4866" t="str">
            <v>TRANSPORTE HORIZONTAL DE 100 M COM MANIPULADOR TELESCÓPICO DE BACIAS S ANITÁRIAS, CAIXA ACOPLADA, TANQUE OU PIA. AF_07/2016</v>
          </cell>
          <cell r="C4866" t="str">
            <v>UN</v>
          </cell>
          <cell r="D4866">
            <v>0.26</v>
          </cell>
        </row>
        <row r="4867">
          <cell r="A4867">
            <v>94953</v>
          </cell>
          <cell r="B4867" t="str">
            <v>TRANSPORTE HORIZONTAL MANUAL, DE 30 M, DE TELHA DE CONCRETO OU CERÂMIC A. AF_07/2016</v>
          </cell>
          <cell r="C4867" t="str">
            <v>M2</v>
          </cell>
          <cell r="D4867">
            <v>3.69</v>
          </cell>
        </row>
        <row r="4868">
          <cell r="A4868">
            <v>94954</v>
          </cell>
          <cell r="B4868" t="str">
            <v>TRANSPORTE HORIZONTAL DE 30 M COM CARRINHO PLATAFORMA COM TELHA DE CON CRETO OU CERÂMICA. AF_07/2016</v>
          </cell>
          <cell r="C4868" t="str">
            <v>M2</v>
          </cell>
          <cell r="D4868">
            <v>0.59</v>
          </cell>
        </row>
        <row r="4869">
          <cell r="A4869">
            <v>94955</v>
          </cell>
          <cell r="B4869" t="str">
            <v>TRANSPORTE HORIZONTAL DE 50 M COM CARRINHO PLATAFORMA COM TELHA DE CON CRETO OU CERÂMICA. AF_07/2016</v>
          </cell>
          <cell r="C4869" t="str">
            <v>M2</v>
          </cell>
          <cell r="D4869">
            <v>0.89</v>
          </cell>
        </row>
        <row r="4870">
          <cell r="A4870">
            <v>94956</v>
          </cell>
          <cell r="B4870" t="str">
            <v>TRANSPORTE HORIZONTAL DE 75 M COM CARRINHO PLATAFORMA COM TELHA DE CON CRETO OU CERÂMICA. AF_07/2016</v>
          </cell>
          <cell r="C4870" t="str">
            <v>M2</v>
          </cell>
          <cell r="D4870">
            <v>1.26</v>
          </cell>
        </row>
        <row r="4871">
          <cell r="A4871">
            <v>94957</v>
          </cell>
          <cell r="B4871" t="str">
            <v>TRANSPORTE HORIZONTAL DE 100 M COM CARRINHO PLATAFORMA COM TELHA DE CO NCRETO OU CERÂMICA. AF_07/2016</v>
          </cell>
          <cell r="C4871" t="str">
            <v>M2</v>
          </cell>
          <cell r="D4871">
            <v>1.63</v>
          </cell>
        </row>
        <row r="4872">
          <cell r="A4872">
            <v>94958</v>
          </cell>
          <cell r="B4872" t="str">
            <v>TRANSPORTE HORIZONTAL DE 100 M COM MANIPULADOR TELESCÓPICO DE TELHAS D E CONCRETO OU CERÂMICA. AF_07/2016</v>
          </cell>
          <cell r="C4872" t="str">
            <v>M2</v>
          </cell>
          <cell r="D4872">
            <v>0.46</v>
          </cell>
        </row>
        <row r="4873">
          <cell r="A4873">
            <v>94959</v>
          </cell>
          <cell r="B4873" t="str">
            <v>TRANSPORTE HORIZONTAL MANUAL, DE 30 M, DE BARRAMENTO BLINDADO. AF_07/2 016</v>
          </cell>
          <cell r="C4873" t="str">
            <v>M</v>
          </cell>
          <cell r="D4873">
            <v>1.01</v>
          </cell>
        </row>
        <row r="4874">
          <cell r="A4874">
            <v>94960</v>
          </cell>
          <cell r="B4874" t="str">
            <v>TRANSPORTE HORIZONTAL DE 100 M COM CARRINHO PLATAFORMA COM BARRAMENTO BLINDADO. AF_07/2016</v>
          </cell>
          <cell r="C4874" t="str">
            <v>M</v>
          </cell>
          <cell r="D4874">
            <v>0.83</v>
          </cell>
        </row>
        <row r="4875">
          <cell r="A4875">
            <v>94961</v>
          </cell>
          <cell r="B4875" t="str">
            <v>TRANSPORTE HORIZONTAL MANUAL, DE 30 M, DE CALHA. AF_07/2016</v>
          </cell>
          <cell r="C4875" t="str">
            <v>M</v>
          </cell>
          <cell r="D4875">
            <v>0.38</v>
          </cell>
        </row>
        <row r="4876">
          <cell r="A4876">
            <v>94962</v>
          </cell>
          <cell r="B4876" t="str">
            <v>CONCRETO MAGRO PARA LASTRO, TRAÇO 1:4,5:4,5 (CIMENTO/ AREIA MÉDIA/ BRI TA 1)  - PREPARO MECÂNICO COM BETONEIRA 400 L. AF_07/2016</v>
          </cell>
          <cell r="C4876" t="str">
            <v>M3</v>
          </cell>
          <cell r="D4876">
            <v>236.25</v>
          </cell>
        </row>
        <row r="4877">
          <cell r="A4877">
            <v>94963</v>
          </cell>
          <cell r="B4877" t="str">
            <v>CONCRETO FCK = 15MPA, TRAÇO 1:3,4:3,5 (CIMENTO/ AREIA MÉDIA/ BRITA 1) - PREPARO MECÂNICO COM BETONEIRA 400 L. AF_07/2016</v>
          </cell>
          <cell r="C4877" t="str">
            <v>M3</v>
          </cell>
          <cell r="D4877">
            <v>267.45999999999998</v>
          </cell>
        </row>
        <row r="4878">
          <cell r="A4878">
            <v>94964</v>
          </cell>
          <cell r="B4878" t="str">
            <v>CONCRETO FCK = 20MPA, TRAÇO 1:2,7:3 (CIMENTO/ AREIA MÉDIA/ BRITA 1)  - PREPARO MECÂNICO COM BETONEIRA 400 L. AF_07/2016</v>
          </cell>
          <cell r="C4878" t="str">
            <v>M3</v>
          </cell>
          <cell r="D4878">
            <v>299.23</v>
          </cell>
        </row>
        <row r="4879">
          <cell r="A4879">
            <v>94965</v>
          </cell>
          <cell r="B4879" t="str">
            <v>CONCRETO FCK = 25MPA, TRAÇO 1:2,3:2,7 (CIMENTO/ AREIA MÉDIA/ BRITA 1) - PREPARO MECÂNICO COM BETONEIRA 400 L. AF_07/2016</v>
          </cell>
          <cell r="C4879" t="str">
            <v>M3</v>
          </cell>
          <cell r="D4879">
            <v>298.8</v>
          </cell>
        </row>
        <row r="4880">
          <cell r="A4880">
            <v>94966</v>
          </cell>
          <cell r="B4880" t="str">
            <v>CONCRETO FCK = 30MPA, TRAÇO 1:2,1:2,5 (CIMENTO/ AREIA MÉDIA/ BRITA 1) - PREPARO MECÂNICO COM BETONEIRA 400 L. AF_07/2016</v>
          </cell>
          <cell r="C4880" t="str">
            <v>M3</v>
          </cell>
          <cell r="D4880">
            <v>309.82</v>
          </cell>
        </row>
        <row r="4881">
          <cell r="A4881">
            <v>94967</v>
          </cell>
          <cell r="B4881" t="str">
            <v>CONCRETO FCK = 40MPA, TRAÇO 1:1,6:1,9 (CIMENTO/ AREIA MÉDIA/ BRITA 1) - PREPARO MECÂNICO COM BETONEIRA 400 L. AF_07/2016</v>
          </cell>
          <cell r="C4881" t="str">
            <v>M3</v>
          </cell>
          <cell r="D4881">
            <v>359.04</v>
          </cell>
        </row>
        <row r="4882">
          <cell r="A4882">
            <v>94968</v>
          </cell>
          <cell r="B4882" t="str">
            <v>CONCRETO MAGRO PARA LASTRO, TRAÇO 1:4,5:4,5 (CIMENTO/ AREIA MÉDIA/ BRI TA 1)  - PREPARO MECÂNICO COM BETONEIRA 600 L. AF_07/2016</v>
          </cell>
          <cell r="C4882" t="str">
            <v>M3</v>
          </cell>
          <cell r="D4882">
            <v>240.02</v>
          </cell>
        </row>
        <row r="4883">
          <cell r="A4883">
            <v>94969</v>
          </cell>
          <cell r="B4883" t="str">
            <v>CONCRETO FCK = 15MPA, TRAÇO 1:3,4:3,5 (CIMENTO/ AREIA MÉDIA/ BRITA 1) - PREPARO MECÂNICO COM BETONEIRA 600 L. AF_07/2016</v>
          </cell>
          <cell r="C4883" t="str">
            <v>M3</v>
          </cell>
          <cell r="D4883">
            <v>257.27999999999997</v>
          </cell>
        </row>
        <row r="4884">
          <cell r="A4884">
            <v>94970</v>
          </cell>
          <cell r="B4884" t="str">
            <v>CONCRETO FCK = 20MPA, TRAÇO 1:2,7:3 (CIMENTO/ AREIA MÉDIA/ BRITA 1)  - PREPARO MECÂNICO COM BETONEIRA 600 L. AF_07/2016</v>
          </cell>
          <cell r="C4884" t="str">
            <v>M3</v>
          </cell>
          <cell r="D4884">
            <v>283.25</v>
          </cell>
        </row>
        <row r="4885">
          <cell r="A4885">
            <v>94971</v>
          </cell>
          <cell r="B4885" t="str">
            <v>CONCRETO FCK = 25MPA, TRAÇO 1:2,3:2,7 (CIMENTO/ AREIA MÉDIA/ BRITA 1) - PREPARO MECÂNICO COM BETONEIRA 600 L. AF_07/2016</v>
          </cell>
          <cell r="C4885" t="str">
            <v>M3</v>
          </cell>
          <cell r="D4885">
            <v>302.47000000000003</v>
          </cell>
        </row>
        <row r="4886">
          <cell r="A4886">
            <v>94972</v>
          </cell>
          <cell r="B4886" t="str">
            <v>CONCRETO FCK = 30MPA, TRAÇO 1:2,1:2,5 (CIMENTO/ AREIA MÉDIA/ BRITA 1) - PREPARO MECÂNICO COM BETONEIRA 600 L. AF_07/2016</v>
          </cell>
          <cell r="C4886" t="str">
            <v>M3</v>
          </cell>
          <cell r="D4886">
            <v>307.61</v>
          </cell>
        </row>
        <row r="4887">
          <cell r="A4887">
            <v>94973</v>
          </cell>
          <cell r="B4887" t="str">
            <v>CONCRETO FCK = 40MPA, TRAÇO 1:1,6:1,9 (CIMENTO/ AREIA MÉDIA/ BRITA 1) - PREPARO MECÂNICO COM BETONEIRA 600 L. AF_07/2016</v>
          </cell>
          <cell r="C4887" t="str">
            <v>M3</v>
          </cell>
          <cell r="D4887">
            <v>351.12</v>
          </cell>
        </row>
        <row r="4888">
          <cell r="A4888">
            <v>94974</v>
          </cell>
          <cell r="B4888" t="str">
            <v>CONCRETO MAGRO PARA LASTRO, TRAÇO 1:4,5:4,5 (CIMENTO/ AREIA MÉDIA/ BRI TA 1)  - PREPARO MANUAL. AF_07/2016</v>
          </cell>
          <cell r="C4888" t="str">
            <v>M3</v>
          </cell>
          <cell r="D4888">
            <v>319.02</v>
          </cell>
        </row>
        <row r="4889">
          <cell r="A4889">
            <v>94975</v>
          </cell>
          <cell r="B4889" t="str">
            <v>CONCRETO FCK = 15MPA, TRAÇO 1:3,4:3,5 (CIMENTO/ AREIA MÉDIA/ BRITA 1) - PREPARO MANUAL. AF_07/2016</v>
          </cell>
          <cell r="C4889" t="str">
            <v>M3</v>
          </cell>
          <cell r="D4889">
            <v>342.36</v>
          </cell>
        </row>
        <row r="4890">
          <cell r="A4890">
            <v>94990</v>
          </cell>
          <cell r="B4890" t="str">
            <v>EXECUÇÃO DE PASSEIO (CALÇADA) COM CONCRETO MOLDADO IN LOCO, FEITO EM O BRA, ACABAMENTO CONVENCIONAL, NÃO ARMADO. AF_07/2016</v>
          </cell>
          <cell r="C4890" t="str">
            <v>M3</v>
          </cell>
          <cell r="D4890">
            <v>497.01</v>
          </cell>
        </row>
        <row r="4891">
          <cell r="A4891">
            <v>94991</v>
          </cell>
          <cell r="B4891" t="str">
            <v>EXECUÇÃO DE PASSEIO (CALÇADA) COM CONCRETO MOLDADO IN LOCO, USINADO, A CABAMENTO CONVENCIONAL, NÃO ARMADO. AF_07/2016</v>
          </cell>
          <cell r="C4891" t="str">
            <v>M3</v>
          </cell>
          <cell r="D4891">
            <v>458.08</v>
          </cell>
        </row>
        <row r="4892">
          <cell r="A4892">
            <v>94992</v>
          </cell>
          <cell r="B4892" t="str">
            <v>EXECUÇÃO DE PASSEIO (CALÇADA) COM CONCRETO MOLDADO IN LOCO, FEITO EM O BRA, ACABAMENTO CONVENCIONAL, ESPESSURA 6 CM, ARMADO. AF_07/2016</v>
          </cell>
          <cell r="C4892" t="str">
            <v>M2</v>
          </cell>
          <cell r="D4892">
            <v>51.95</v>
          </cell>
        </row>
        <row r="4893">
          <cell r="A4893">
            <v>94993</v>
          </cell>
          <cell r="B4893" t="str">
            <v>EXECUÇÃO DE PASSEIO (CALÇADA) COM CONCRETO MOLDADO IN LOCO, USINADO, A CABAMENTO CONVENCIONAL, ESPESSURA 6 CM, ARMADO. AF_07/2016</v>
          </cell>
          <cell r="C4893" t="str">
            <v>M2</v>
          </cell>
          <cell r="D4893">
            <v>49.61</v>
          </cell>
        </row>
        <row r="4894">
          <cell r="A4894">
            <v>94994</v>
          </cell>
          <cell r="B4894" t="str">
            <v>EXECUÇÃO DE PASSEIO (CALÇADA) COM CONCRETO MOLDADO IN LOCO, FEITO EM O BRA, ACABAMENTO CONVENCIONAL, ESPESSURA 8 CM, ARMADO. AF_07/2016</v>
          </cell>
          <cell r="C4894" t="str">
            <v>M2</v>
          </cell>
          <cell r="D4894">
            <v>62.89</v>
          </cell>
        </row>
        <row r="4895">
          <cell r="A4895">
            <v>94995</v>
          </cell>
          <cell r="B4895" t="str">
            <v>EXECUÇÃO DE PASSEIO (CALÇADA) COM CONCRETO MOLDADO IN LOCO, USINADO, A CABAMENTO CONVENCIONAL, ESPESSURA 8 CM, ARMADO. AF_07/2016</v>
          </cell>
          <cell r="C4895" t="str">
            <v>M2</v>
          </cell>
          <cell r="D4895">
            <v>59.77</v>
          </cell>
        </row>
        <row r="4896">
          <cell r="A4896">
            <v>94996</v>
          </cell>
          <cell r="B4896" t="str">
            <v>EXECUÇÃO DE PASSEIO (CALÇADA) COM CONCRETO MOLDADO IN LOCO, FEITO EM O BRA, ACABAMENTO CONVENCIONAL, ESPESSURA 10 CM, ARMADO. AF_07/2016</v>
          </cell>
          <cell r="C4896" t="str">
            <v>M2</v>
          </cell>
          <cell r="D4896">
            <v>72.989999999999995</v>
          </cell>
        </row>
        <row r="4897">
          <cell r="A4897">
            <v>94997</v>
          </cell>
          <cell r="B4897" t="str">
            <v>EXECUÇÃO DE PASSEIO (CALÇADA) COM CONCRETO MOLDADO IN LOCO, USINADO, A CABAMENTO CONVENCIONAL, ESPESSURA 10 CM, ARMADO. AF_07/2016</v>
          </cell>
          <cell r="C4897" t="str">
            <v>M2</v>
          </cell>
          <cell r="D4897">
            <v>69.099999999999994</v>
          </cell>
        </row>
        <row r="4898">
          <cell r="A4898">
            <v>94998</v>
          </cell>
          <cell r="B4898" t="str">
            <v>EXECUÇÃO DE PASSEIO (CALÇADA) COM CONCRETO MOLDADO IN LOCO, FEITO EM O BRA, ACABAMENTO CONVENCIONAL, ESPESSURA 12 CM, ARMADO. AF_07/2016</v>
          </cell>
          <cell r="C4898" t="str">
            <v>M2</v>
          </cell>
          <cell r="D4898">
            <v>82.68</v>
          </cell>
        </row>
        <row r="4899">
          <cell r="A4899">
            <v>94999</v>
          </cell>
          <cell r="B4899" t="str">
            <v>EXECUÇÃO DE PASSEIO (CALÇADA) COM CONCRETO MOLDADO IN LOCO, USINADO, A CABAMENTO CONVENCIONAL, ESPESSURA 12 CM, ARMADO. AF_07/2016</v>
          </cell>
          <cell r="C4899" t="str">
            <v>M2</v>
          </cell>
          <cell r="D4899">
            <v>78.010000000000005</v>
          </cell>
        </row>
        <row r="4900">
          <cell r="A4900">
            <v>95108</v>
          </cell>
          <cell r="B4900" t="str">
            <v>EXECUÇÃO DE PROTEÇÃO DA CABEÇA DO TIRANTE COM USO DE FÔRMAS EM CHAPA C OMPENSADA PLASTIFICADA DE MADEIRA E CONCRETO FCK =15 MPA. AF_07/2016</v>
          </cell>
          <cell r="C4900" t="str">
            <v>UN</v>
          </cell>
          <cell r="D4900">
            <v>18.45</v>
          </cell>
        </row>
        <row r="4901">
          <cell r="A4901">
            <v>95114</v>
          </cell>
          <cell r="B4901" t="str">
            <v>MARTELETE OU ROMPEDOR PNEUMÁTICO MANUAL, 28 KG, COM SILENCIADOR - DEPR ECIAÇÃO. AF_07/2016</v>
          </cell>
          <cell r="C4901" t="str">
            <v>H</v>
          </cell>
          <cell r="D4901">
            <v>0.59</v>
          </cell>
        </row>
        <row r="4902">
          <cell r="A4902">
            <v>95115</v>
          </cell>
          <cell r="B4902" t="str">
            <v>MARTELETE OU ROMPEDOR PNEUMÁTICO MANUAL, 28 KG, COM SILENCIADOR - JURO S. AF_07/2016</v>
          </cell>
          <cell r="C4902" t="str">
            <v>H</v>
          </cell>
          <cell r="D4902">
            <v>0.16</v>
          </cell>
        </row>
        <row r="4903">
          <cell r="A4903">
            <v>95116</v>
          </cell>
          <cell r="B4903" t="str">
            <v>USINA DE CONCRETO FIXA, CAPACIDADE NOMINAL DE 90 A 120 M3/H, SEM SILO - DEPRECIAÇÃO. AF_07/2016</v>
          </cell>
          <cell r="C4903" t="str">
            <v>H</v>
          </cell>
          <cell r="D4903">
            <v>33.409999999999997</v>
          </cell>
        </row>
        <row r="4904">
          <cell r="A4904">
            <v>95117</v>
          </cell>
          <cell r="B4904" t="str">
            <v>USINA DE CONCRETO FIXA, CAPACIDADE NOMINAL DE 90 A 120 M3/H, SEM SILO - JUROS. AF_07/2016</v>
          </cell>
          <cell r="C4904" t="str">
            <v>H</v>
          </cell>
          <cell r="D4904">
            <v>10.01</v>
          </cell>
        </row>
        <row r="4905">
          <cell r="A4905">
            <v>95118</v>
          </cell>
          <cell r="B4905" t="str">
            <v>USINA MISTURADORA DE SOLOS, CAPACIDADE DE 200 A 500 TON/H, POTENCIA 75 KW - DEPRECIAÇÃO. AF_07/2016</v>
          </cell>
          <cell r="C4905" t="str">
            <v>H</v>
          </cell>
          <cell r="D4905">
            <v>48.91</v>
          </cell>
        </row>
        <row r="4906">
          <cell r="A4906">
            <v>95119</v>
          </cell>
          <cell r="B4906" t="str">
            <v>USINA MISTURADORA DE SOLOS, CAPACIDADE DE 200 A 500 TON/H, POTENCIA 75 KW - JUROS. AF_07/2016</v>
          </cell>
          <cell r="C4906" t="str">
            <v>H</v>
          </cell>
          <cell r="D4906">
            <v>14.65</v>
          </cell>
        </row>
        <row r="4907">
          <cell r="A4907">
            <v>95120</v>
          </cell>
          <cell r="B4907" t="str">
            <v>USINA MISTURADORA DE SOLOS, CAPACIDADE DE 200 A 500 TON/H, POTENCIA 75 KW - MATERIAIS NA OPERAÇÃO. AF_07/2016</v>
          </cell>
          <cell r="C4907" t="str">
            <v>H</v>
          </cell>
          <cell r="D4907">
            <v>23.82</v>
          </cell>
        </row>
        <row r="4908">
          <cell r="A4908">
            <v>95121</v>
          </cell>
          <cell r="B4908" t="str">
            <v>USINA MISTURADORA DE SOLOS, CAPACIDADE DE 200 A 500 TON/H, POTENCIA 75 KW - CHP DIURNO. AF_07/2016</v>
          </cell>
          <cell r="C4908" t="str">
            <v>CHP</v>
          </cell>
          <cell r="D4908">
            <v>199.22</v>
          </cell>
        </row>
        <row r="4909">
          <cell r="A4909">
            <v>95122</v>
          </cell>
          <cell r="B4909" t="str">
            <v>USINA MISTURADORA DE SOLOS, CAPACIDADE DE 200 A 500 TON/H, POTENCIA 75 KW - CHI DIURNO. AF_07/2016</v>
          </cell>
          <cell r="C4909" t="str">
            <v>CHI</v>
          </cell>
          <cell r="D4909">
            <v>127.81</v>
          </cell>
        </row>
        <row r="4910">
          <cell r="A4910">
            <v>95123</v>
          </cell>
          <cell r="B4910" t="str">
            <v>DISTRIBUIDOR DE AGREGADOS AUTOPROPELIDO, CAP 3 M3, A DIESEL, POTÊNCIA 176CV - DEPRECIAÇÃO. AF_07/2016</v>
          </cell>
          <cell r="C4910" t="str">
            <v>H</v>
          </cell>
          <cell r="D4910">
            <v>10.57</v>
          </cell>
        </row>
        <row r="4911">
          <cell r="A4911">
            <v>95124</v>
          </cell>
          <cell r="B4911" t="str">
            <v>DISTRIBUIDOR DE AGREGADOS AUTOPROPELIDO, C/AP 3 M3, A DIESEL, POTÊNCIA 176CV - JUROS. AF_07/2016</v>
          </cell>
          <cell r="C4911" t="str">
            <v>H</v>
          </cell>
          <cell r="D4911">
            <v>3.16</v>
          </cell>
        </row>
        <row r="4912">
          <cell r="A4912">
            <v>95125</v>
          </cell>
          <cell r="B4912" t="str">
            <v>DISTRIBUIDOR DE AGREGADOS AUTOPROPELIDO, CAP 3 M3, A DIESEL, POTÊNCIA 176CV - MANUTENÇÃO. AF_07/2016</v>
          </cell>
          <cell r="C4912" t="str">
            <v>H</v>
          </cell>
          <cell r="D4912">
            <v>10.28</v>
          </cell>
        </row>
        <row r="4913">
          <cell r="A4913">
            <v>95126</v>
          </cell>
          <cell r="B4913" t="str">
            <v>DISTRIBUIDOR DE AGREGADOS AUTOPROPELIDO, CAP 3 M3, A DIESEL, POTÊNCIA 176CV  MATERIAIS NA OPERAÇÃO. AF_07/2016</v>
          </cell>
          <cell r="C4913" t="str">
            <v>H</v>
          </cell>
          <cell r="D4913">
            <v>64.5</v>
          </cell>
        </row>
        <row r="4914">
          <cell r="A4914">
            <v>95127</v>
          </cell>
          <cell r="B4914" t="str">
            <v>DISTRIBUIDOR DE AGREGADOS AUTOPROPELIDO, CAP 3 M3, A DIESEL, POTÊNCIA 176CV - CHP DIURNO. AF_07/2016</v>
          </cell>
          <cell r="C4914" t="str">
            <v>CHP</v>
          </cell>
          <cell r="D4914">
            <v>101.84</v>
          </cell>
        </row>
        <row r="4915">
          <cell r="A4915">
            <v>95128</v>
          </cell>
          <cell r="B4915" t="str">
            <v>DISTRIBUIDOR DE AGREGADOS AUTOPROPELIDO, CAP 3 M3, A DIESEL, POTÊNCIA 176CV - CHI DIURNO. AF_07/2016</v>
          </cell>
          <cell r="C4915" t="str">
            <v>CHI</v>
          </cell>
          <cell r="D4915">
            <v>27.04</v>
          </cell>
        </row>
        <row r="4916">
          <cell r="A4916">
            <v>95129</v>
          </cell>
          <cell r="B4916" t="str">
            <v>MÁQUINA DEMARCADORA DE FAIXA DE TRÁFEGO À FRIO, AUTOPROPELIDA, POTÊNCI A 38 HP - DEPRECIAÇÃO. AF_07/2016</v>
          </cell>
          <cell r="C4916" t="str">
            <v>H</v>
          </cell>
          <cell r="D4916">
            <v>37.82</v>
          </cell>
        </row>
        <row r="4917">
          <cell r="A4917">
            <v>95130</v>
          </cell>
          <cell r="B4917" t="str">
            <v>MÁQUINA DEMARCADORA DE FAIXA DE TRÁFEGO À FRIO, AUTOPROPELIDA, POTÊNCI A 38 HP - JUROS. AF_07/2016</v>
          </cell>
          <cell r="C4917" t="str">
            <v>H</v>
          </cell>
          <cell r="D4917">
            <v>8</v>
          </cell>
        </row>
        <row r="4918">
          <cell r="A4918">
            <v>95131</v>
          </cell>
          <cell r="B4918" t="str">
            <v>MÁQUINA DEMARCADORA DE FAIXA DE TRÁFEGO À FRIO, AUTOPROPELIDA, POTÊNCI A 38 HP - MANUTENÇÃO. AF_07/2016</v>
          </cell>
          <cell r="C4918" t="str">
            <v>H</v>
          </cell>
          <cell r="D4918">
            <v>44.49</v>
          </cell>
        </row>
        <row r="4919">
          <cell r="A4919">
            <v>95132</v>
          </cell>
          <cell r="B4919" t="str">
            <v>MÁQUINA DEMARCADORA DE FAIXA DE TRÁFEGO À FRIO, AUTOPROPELIDA, POTÊNCI A 38 HP - MATERIAIS NA OPERAÇÃO. AF_07/2016</v>
          </cell>
          <cell r="C4919" t="str">
            <v>H</v>
          </cell>
          <cell r="D4919">
            <v>18.82</v>
          </cell>
        </row>
        <row r="4920">
          <cell r="A4920">
            <v>95133</v>
          </cell>
          <cell r="B4920" t="str">
            <v>MÁQUINA DEMARCADORA DE FAIXA DE TRÁFEGO À FRIO, AUTOPROPELIDA, POTÊNCI A 38 HP - CHP DIURNO. AF_07/2016</v>
          </cell>
          <cell r="C4920" t="str">
            <v>CHP</v>
          </cell>
          <cell r="D4920">
            <v>123.46</v>
          </cell>
        </row>
        <row r="4921">
          <cell r="A4921">
            <v>95134</v>
          </cell>
          <cell r="B4921" t="str">
            <v>MÁQUINA DEMARCADORA DE FAIXA DE TRÁFEGO À FRIO, AUTOPROPELIDA, POTÊNCI A 38 HP - CHI DIURNO. AF_07/2016</v>
          </cell>
          <cell r="C4921" t="str">
            <v>H</v>
          </cell>
          <cell r="D4921">
            <v>60.14</v>
          </cell>
        </row>
        <row r="4922">
          <cell r="A4922">
            <v>95135</v>
          </cell>
          <cell r="B4922" t="str">
            <v>LOCACAO DE ANDAIME METALICO TUBULAR TIPO TORRE</v>
          </cell>
          <cell r="C4922" t="str">
            <v>M/MES</v>
          </cell>
          <cell r="D4922">
            <v>21.35</v>
          </cell>
        </row>
        <row r="4923">
          <cell r="A4923">
            <v>95136</v>
          </cell>
          <cell r="B4923" t="str">
            <v>TALHA MANUAL DE CORRENTE, CAPACIDADE DE 2 TON. COM ELEVAÇÃO DE 3 M - D EPRECIAÇÃO. AF_07/2016</v>
          </cell>
          <cell r="C4923" t="str">
            <v>H</v>
          </cell>
          <cell r="D4923">
            <v>0.05</v>
          </cell>
        </row>
        <row r="4924">
          <cell r="A4924">
            <v>95137</v>
          </cell>
          <cell r="B4924" t="str">
            <v>TALHA MANUAL DE CORRENTE, CAPACIDADE DE 2 TON. COM ELEVAÇÃO DE 3 M - J UROS. AF_07/2016</v>
          </cell>
          <cell r="C4924" t="str">
            <v>H</v>
          </cell>
          <cell r="D4924">
            <v>0.02</v>
          </cell>
        </row>
        <row r="4925">
          <cell r="A4925">
            <v>95138</v>
          </cell>
          <cell r="B4925" t="str">
            <v>TALHA MANUAL DE CORRENTE, CAPACIDADE DE 2 TON. COM ELEVAÇÃO DE 3 M - M ANUTENÇÃO. AF_07/2016</v>
          </cell>
          <cell r="C4925" t="str">
            <v>H</v>
          </cell>
          <cell r="D4925">
            <v>0.03</v>
          </cell>
        </row>
        <row r="4926">
          <cell r="A4926">
            <v>95139</v>
          </cell>
          <cell r="B4926" t="str">
            <v>TALHA MANUAL DE CORRENTE, CAPACIDADE DE 2 TON. COM ELEVAÇÃO DE 3 M - C HP DIURNO. AF_07/2016</v>
          </cell>
          <cell r="C4926" t="str">
            <v>CHP</v>
          </cell>
          <cell r="D4926">
            <v>0.1</v>
          </cell>
        </row>
        <row r="4927">
          <cell r="A4927">
            <v>95140</v>
          </cell>
          <cell r="B4927" t="str">
            <v>TALHA MANUAL DE CORRENTE, CAPACIDADE DE 2 TON. COM ELEVAÇÃO DE 3 M - C HI DIURNO. AF_07/2016</v>
          </cell>
          <cell r="C4927" t="str">
            <v>CHI</v>
          </cell>
          <cell r="D4927">
            <v>7.0000000000000007E-2</v>
          </cell>
        </row>
        <row r="4928">
          <cell r="A4928">
            <v>95141</v>
          </cell>
          <cell r="B4928" t="str">
            <v>ADAPTADOR COM FLANGES LIVRES, PVC, SOLDÁVEL LONGO, DN  25 MM X 3/4, I NSTALADO EM RESERVAÇÃO DE ÁGUA DE EDIFICAÇÃO QUE POSSUA RESERVATÓRIO D E FIBRA/FIBROCIMENTO   FORNECIMENTO E INSTALAÇÃO. AF_06/2016_P</v>
          </cell>
          <cell r="C4928" t="str">
            <v>UN</v>
          </cell>
          <cell r="D4928">
            <v>24.51</v>
          </cell>
        </row>
        <row r="4929">
          <cell r="A4929" t="str">
            <v>73734/001</v>
          </cell>
          <cell r="B4929" t="str">
            <v>PISO EM TACO DE MADEIRA 7X21CM, ASSENTADO COM ARGAMASSA TRACO 1:4 (CIM ENTO E AREIA MEDIA)</v>
          </cell>
          <cell r="C4929" t="str">
            <v>M2</v>
          </cell>
          <cell r="D4929">
            <v>86.58</v>
          </cell>
        </row>
        <row r="4930">
          <cell r="A4930" t="str">
            <v>73736/001</v>
          </cell>
          <cell r="B4930" t="str">
            <v>DOBRADICA TIPO VAI E VEM EM LATAO POLIDO 3"</v>
          </cell>
          <cell r="C4930" t="str">
            <v>UN</v>
          </cell>
          <cell r="D4930">
            <v>34.97</v>
          </cell>
        </row>
        <row r="4931">
          <cell r="A4931" t="str">
            <v>73737/001</v>
          </cell>
          <cell r="B4931" t="str">
            <v>GRADIL DE ALUMINIO ANODIZADO TIPO BARRA CHATA PARA VARANDAS, ALTURA 0, 4M</v>
          </cell>
          <cell r="C4931" t="str">
            <v>M</v>
          </cell>
          <cell r="D4931">
            <v>180.97</v>
          </cell>
        </row>
        <row r="4932">
          <cell r="A4932" t="str">
            <v>73737/002</v>
          </cell>
          <cell r="B4932" t="str">
            <v>GRADIL DE ALUMINIO ANODIZADO TIPO BARRA CHATA PARA VARANDAS, ALTURA 1, 0M</v>
          </cell>
          <cell r="C4932" t="str">
            <v>M</v>
          </cell>
          <cell r="D4932">
            <v>401.39</v>
          </cell>
        </row>
        <row r="4933">
          <cell r="A4933" t="str">
            <v>73737/003</v>
          </cell>
          <cell r="B4933" t="str">
            <v>GRADIL DE ALUMINIO ANODIZADO TIPO BARRA CHATA PARA VARANDAS, ALTURA 1, 2M</v>
          </cell>
          <cell r="C4933" t="str">
            <v>M</v>
          </cell>
          <cell r="D4933">
            <v>472.28</v>
          </cell>
        </row>
        <row r="4934">
          <cell r="A4934" t="str">
            <v>73739/001</v>
          </cell>
          <cell r="B4934" t="str">
            <v>PINTURA ESMALTE ACETINADO EM MADEIRA, DUAS DEMAOS</v>
          </cell>
          <cell r="C4934" t="str">
            <v>M2</v>
          </cell>
          <cell r="D4934">
            <v>12.55</v>
          </cell>
        </row>
        <row r="4935">
          <cell r="A4935" t="str">
            <v>73742/001</v>
          </cell>
          <cell r="B4935" t="str">
            <v>RODAPE EM MARMORE BRANCO ASSENTADO COM ARGAMASSA TRACO 1:2:8 (CIMENTO, CAL E AREIA) ALTURA 7CM</v>
          </cell>
          <cell r="C4935" t="str">
            <v>M</v>
          </cell>
          <cell r="D4935">
            <v>20.04</v>
          </cell>
        </row>
        <row r="4936">
          <cell r="A4936" t="str">
            <v>73743/001</v>
          </cell>
          <cell r="B4936" t="str">
            <v>PISO EM PEDRA SÃO TOME ASSENTADO SOBRE ARGAMASSA 1:3 (CIMENTO E AREIA) REJUNTADO COM CIMENTO BRANCO</v>
          </cell>
          <cell r="C4936" t="str">
            <v>M2</v>
          </cell>
          <cell r="D4936">
            <v>391.49</v>
          </cell>
        </row>
        <row r="4937">
          <cell r="A4937" t="str">
            <v>73745/001</v>
          </cell>
          <cell r="B4937" t="str">
            <v>LIMPEZA DE ESTRUTURAL DE ACO OU CONCRETO COM JATEAMENTO DE AREIA</v>
          </cell>
          <cell r="C4937" t="str">
            <v>M2</v>
          </cell>
          <cell r="D4937">
            <v>13.98</v>
          </cell>
        </row>
        <row r="4938">
          <cell r="A4938" t="str">
            <v>73747/001</v>
          </cell>
          <cell r="B4938" t="str">
            <v>ISOLAMENTO ACUSTICO EM ESPUMA DE POLIURETANO ESPESSURA 20 MM, DENSIDAD E 29KG/M3</v>
          </cell>
          <cell r="C4938" t="str">
            <v>M2</v>
          </cell>
          <cell r="D4938">
            <v>46.26</v>
          </cell>
        </row>
        <row r="4939">
          <cell r="A4939" t="str">
            <v>73749/001</v>
          </cell>
          <cell r="B4939" t="str">
            <v>CAIXA ENTERRADA PARA INSTALACOES TELEFONICAS TIPO R1 0,60X0,35X0,50M E M BLOCOS DE CONCRETO ESTRUTURAL</v>
          </cell>
          <cell r="C4939" t="str">
            <v>UN</v>
          </cell>
          <cell r="D4939">
            <v>148.78</v>
          </cell>
        </row>
        <row r="4940">
          <cell r="A4940" t="str">
            <v>73749/002</v>
          </cell>
          <cell r="B4940" t="str">
            <v>CAIXA ENTERRADA PARA INSTALACOES TELEFONICAS TIPO R2 1,07X0,52X0,50M E M BLOCOS DE CONCRETO ESTRUTURAL</v>
          </cell>
          <cell r="C4940" t="str">
            <v>UN</v>
          </cell>
          <cell r="D4940">
            <v>271.13</v>
          </cell>
        </row>
        <row r="4941">
          <cell r="A4941" t="str">
            <v>73749/003</v>
          </cell>
          <cell r="B4941" t="str">
            <v>CAIXA ENTERRADA PARA INSTALACOES TELEFONICAS TIPO R3 1,30X1,20X1,20M E M BLOCOS DE CONCRETO ESTRUTURAL</v>
          </cell>
          <cell r="C4941" t="str">
            <v>UN</v>
          </cell>
          <cell r="D4941">
            <v>887.26</v>
          </cell>
        </row>
        <row r="4942">
          <cell r="A4942" t="str">
            <v>73753/001</v>
          </cell>
          <cell r="B4942" t="str">
            <v>IMPERMEABILIZACAO DE SUPERFICIE COM MANTA ASFALTICA PROTEGIDA COM FILM E DE ALUMINIO GOFRADO (DE ESPESSURA 0,8MM), INCLUSA APLICACAO DE  EMUL SAO ASFALTICA, E=3MM.</v>
          </cell>
          <cell r="C4942" t="str">
            <v>M2</v>
          </cell>
          <cell r="D4942">
            <v>71.39</v>
          </cell>
        </row>
        <row r="4943">
          <cell r="A4943" t="str">
            <v>73756/001</v>
          </cell>
          <cell r="B4943" t="str">
            <v>MONTAGEM / DESMONTAGEM DE USINA CONCRETO TIPO PAREDE C/SILOS HORIZONTA L P/3 AGREGADOS, INCLUSIVE MECANICO (PESADO)</v>
          </cell>
          <cell r="C4943" t="str">
            <v>UN</v>
          </cell>
          <cell r="D4943">
            <v>23273.39</v>
          </cell>
        </row>
        <row r="4944">
          <cell r="A4944" t="str">
            <v>73758/001</v>
          </cell>
          <cell r="B4944" t="str">
            <v>LEVANTAMENTO SECAO TRANSVERSAL C/NIVEL TERRENO NAO ACIDENTADO VEGETAÇÃ O DENSA INCLUSIVE DESENHO ESC 1:200 EM PAPEL VEGETAL MILIMETRADO (MEDI DO P/M SECAO), INCLUSIVE NIVELADOR, AUXILIAR DE CALCULO TOPOGRAFICO E DESENHISTA.</v>
          </cell>
          <cell r="C4944" t="str">
            <v>M</v>
          </cell>
          <cell r="D4944">
            <v>1.35</v>
          </cell>
        </row>
        <row r="4945">
          <cell r="A4945" t="str">
            <v>73759/002</v>
          </cell>
          <cell r="B4945" t="str">
            <v>PRE-MISTURADO A FRIO COM EMULSAO RM-1C, INCLUSO USINAGEM E APLICACAO, EXCLUSIVE TRANSPORTE</v>
          </cell>
          <cell r="C4945" t="str">
            <v>M3</v>
          </cell>
          <cell r="D4945">
            <v>430.11</v>
          </cell>
        </row>
        <row r="4946">
          <cell r="A4946" t="str">
            <v>73760/001</v>
          </cell>
          <cell r="B4946" t="str">
            <v>CAPA SELANTE COMPREENDENDO APLICAÇÃO DE ASFALTO NA PROPORÇÃO DE 0,7 A 1,5L / M2, DISTRIBUIÇÃO DE AGREGADOS DE 5 A 15KG/M2 E COMPACTAÇÃO COM ROLO - COM USO DA EMULSAO RR-2C, INCLUSO APLICACAO E COMPACTACAO</v>
          </cell>
          <cell r="C4946" t="str">
            <v>M2</v>
          </cell>
          <cell r="D4946">
            <v>3.19</v>
          </cell>
        </row>
        <row r="4947">
          <cell r="A4947" t="str">
            <v>73761/001</v>
          </cell>
          <cell r="B4947" t="str">
            <v>ARRASAMENTO DE TUBULAO DE CONCRETO D=0,80M.</v>
          </cell>
          <cell r="C4947" t="str">
            <v>UN</v>
          </cell>
          <cell r="D4947">
            <v>209.52</v>
          </cell>
        </row>
        <row r="4948">
          <cell r="A4948" t="str">
            <v>73761/002</v>
          </cell>
          <cell r="B4948" t="str">
            <v>ARRASAMENTO DE TUBULAO DE CONCRETO D=1,25 A 1,40M.</v>
          </cell>
          <cell r="C4948" t="str">
            <v>UN</v>
          </cell>
          <cell r="D4948">
            <v>363.17</v>
          </cell>
        </row>
        <row r="4949">
          <cell r="A4949" t="str">
            <v>73761/003</v>
          </cell>
          <cell r="B4949" t="str">
            <v>ARRASAMENTO DE TUBULAO DE CONCRETO D=1,45 A 1,60M.</v>
          </cell>
          <cell r="C4949" t="str">
            <v>UN</v>
          </cell>
          <cell r="D4949">
            <v>419.05</v>
          </cell>
        </row>
        <row r="4950">
          <cell r="A4950" t="str">
            <v>73761/004</v>
          </cell>
          <cell r="B4950" t="str">
            <v>ARRASAMENTO DE TUBULAO DE CONCRETO D=1,65 A 2,00M.</v>
          </cell>
          <cell r="C4950" t="str">
            <v>UN</v>
          </cell>
          <cell r="D4950">
            <v>523.80999999999995</v>
          </cell>
        </row>
        <row r="4951">
          <cell r="A4951" t="str">
            <v>73761/005</v>
          </cell>
          <cell r="B4951" t="str">
            <v>ARRASAMENTO DE TUBULAO DE CONCRETO D=2,10 A 2,50M.</v>
          </cell>
          <cell r="C4951" t="str">
            <v>UN</v>
          </cell>
          <cell r="D4951">
            <v>649.52</v>
          </cell>
        </row>
        <row r="4952">
          <cell r="A4952" t="str">
            <v>73762/001</v>
          </cell>
          <cell r="B4952" t="str">
            <v>IMPERMEABILIZACAO DE SUPERFICIE COM ASFALTO ELASTOMERICO, INCLUSOS PRI MER E VEU DE POLIESTER.</v>
          </cell>
          <cell r="C4952" t="str">
            <v>M2</v>
          </cell>
          <cell r="D4952">
            <v>78.959999999999994</v>
          </cell>
        </row>
        <row r="4953">
          <cell r="A4953" t="str">
            <v>73762/002</v>
          </cell>
          <cell r="B4953" t="str">
            <v>IMPERMEABILIZACAO DE SUPERFICIE COM ADESIVO LIQUIDO SOBRE CIMENTO CRIS TALIZANTE, INCLUSO VEU DE FIBRA DE VIDRO.</v>
          </cell>
          <cell r="C4953" t="str">
            <v>M2</v>
          </cell>
          <cell r="D4953">
            <v>50.23</v>
          </cell>
        </row>
        <row r="4954">
          <cell r="A4954" t="str">
            <v>73762/003</v>
          </cell>
          <cell r="B4954" t="str">
            <v>IMPERMEABILIZACAO DE SUPERFICIE COM EMULSAO ACRILICA ESTILENADA COM TE LA SOBRE CIMENTO CRISTALIZANTE, INCLUSO ADESIVO LIQUIDO.</v>
          </cell>
          <cell r="C4954" t="str">
            <v>M2</v>
          </cell>
          <cell r="D4954">
            <v>76.75</v>
          </cell>
        </row>
        <row r="4955">
          <cell r="A4955" t="str">
            <v>73762/004</v>
          </cell>
          <cell r="B4955" t="str">
            <v>IMPERMEABILIZACAO DE SUPERFICIE COM ASFALTO ELASTOMERICO, INCLUSOS PRI MER E VEU DE FIBRA DE VIDRO.</v>
          </cell>
          <cell r="C4955" t="str">
            <v>M2</v>
          </cell>
          <cell r="D4955">
            <v>110.09</v>
          </cell>
        </row>
        <row r="4956">
          <cell r="A4956" t="str">
            <v>73765/001</v>
          </cell>
          <cell r="B4956" t="str">
            <v>PAVIMENTACAO EM PARALELEPIPEDO SOBRE COLCHAO DE PO DE PEDRA ESPESSURA 10CM, REJUNTADO COM ARGAMASSA DE CIMENTO E AREIA TRACO 1:3 (CIMENTO E AREIA)</v>
          </cell>
          <cell r="C4956" t="str">
            <v>M2</v>
          </cell>
          <cell r="D4956">
            <v>82.69</v>
          </cell>
        </row>
        <row r="4957">
          <cell r="A4957" t="str">
            <v>73765/002</v>
          </cell>
          <cell r="B4957" t="str">
            <v>PAVIMENTACAO EM PARALELEPIPEDO SOBRE COLCHAO DE PO DE PEDRA ESPESSURA 10CM, REJUNTADO COM BETUME E PEDRISCO</v>
          </cell>
          <cell r="C4957" t="str">
            <v>M2</v>
          </cell>
          <cell r="D4957">
            <v>88.23</v>
          </cell>
        </row>
        <row r="4958">
          <cell r="A4958" t="str">
            <v>73766/001</v>
          </cell>
          <cell r="B4958" t="str">
            <v>BASE PARA PAVIMENTACAO COM MACADAME HIDRAULICO, INCLUSIVE COMPACTACAO</v>
          </cell>
          <cell r="C4958" t="str">
            <v>M3</v>
          </cell>
          <cell r="D4958">
            <v>100.66</v>
          </cell>
        </row>
        <row r="4959">
          <cell r="A4959" t="str">
            <v>73767/001</v>
          </cell>
          <cell r="B4959" t="str">
            <v>GRAMPO PARALELO EM ALUMINIO FUNDIDO OU ESTRUDADO DE 2 PARAFUSOS, PARA CABO DE 6 A 50 MM2, PASTA ANTIOXIDANTE. FORNEC E INSTALAÇÃO.</v>
          </cell>
          <cell r="C4959" t="str">
            <v>UN</v>
          </cell>
          <cell r="D4959">
            <v>8.7100000000000009</v>
          </cell>
        </row>
        <row r="4960">
          <cell r="A4960" t="str">
            <v>73767/002</v>
          </cell>
          <cell r="B4960" t="str">
            <v>ALCA PRE-FORMADA DISTRIBUIÇÃO EM  ACO RECOBERTO COM ALUMINIO PARA CABO 25MM2, ENCAPADO. FORNECIMENTO E INSTALAÇÃO.</v>
          </cell>
          <cell r="C4960" t="str">
            <v>UN</v>
          </cell>
          <cell r="D4960">
            <v>7.66</v>
          </cell>
        </row>
        <row r="4961">
          <cell r="A4961" t="str">
            <v>73767/003</v>
          </cell>
          <cell r="B4961" t="str">
            <v>LACO DE ROLDANA PRE-FORMADO ACO RECOBERTO DE ALUMINIO PARA CABO DE ALU MINIO NU BITOLA 25MM2 - FORNECIMENTO E COLOCACAO</v>
          </cell>
          <cell r="C4961" t="str">
            <v>UN</v>
          </cell>
          <cell r="D4961">
            <v>5.51</v>
          </cell>
        </row>
        <row r="4962">
          <cell r="A4962" t="str">
            <v>73767/004</v>
          </cell>
          <cell r="B4962" t="str">
            <v>ALCA PRE-FORMADA DISTRIBUICAO EM ACO RECOBERTO COM ALUMINIO NU PARA CA BO 25MM2, ENCAPADO. FORNECIMENTO E INSTALACAO.</v>
          </cell>
          <cell r="C4962" t="str">
            <v>UN</v>
          </cell>
          <cell r="D4962">
            <v>3.55</v>
          </cell>
        </row>
        <row r="4963">
          <cell r="A4963" t="str">
            <v>73767/005</v>
          </cell>
          <cell r="B4963" t="str">
            <v>ALCA PRE-FORMADA SERV DE ACO RECOB C/ALUM NU ENCAPADO 25MM2 (BITOLA) CONF PROJ A4-148-CP RIOLUZ FORNECIMENTO E COLOCACAO</v>
          </cell>
          <cell r="C4963" t="str">
            <v>UN</v>
          </cell>
          <cell r="D4963">
            <v>3.23</v>
          </cell>
        </row>
        <row r="4964">
          <cell r="A4964" t="str">
            <v>73768/001</v>
          </cell>
          <cell r="B4964" t="str">
            <v>FIO TELEFONICO FI 0,6MM, 2 CONDUTORES (USO INTERNO)-  FORNECIMENTO E I NSTALACAO</v>
          </cell>
          <cell r="C4964" t="str">
            <v>M</v>
          </cell>
          <cell r="D4964">
            <v>1.34</v>
          </cell>
        </row>
        <row r="4965">
          <cell r="A4965" t="str">
            <v>73768/002</v>
          </cell>
          <cell r="B4965" t="str">
            <v>CABO TELEFONICO FE 1,0MM, 2 CONDUTORES (USO EXTERNO) - FORNECIMENTO E INSTALACAO</v>
          </cell>
          <cell r="C4965" t="str">
            <v>M</v>
          </cell>
          <cell r="D4965">
            <v>2.4</v>
          </cell>
        </row>
        <row r="4966">
          <cell r="A4966" t="str">
            <v>73768/003</v>
          </cell>
          <cell r="B4966" t="str">
            <v>CABO TELEFONICO CI-50 10 PARES (USO INTERNO) - FORNECIMENTO E INSTALAC AO</v>
          </cell>
          <cell r="C4966" t="str">
            <v>M</v>
          </cell>
          <cell r="D4966">
            <v>10.47</v>
          </cell>
        </row>
        <row r="4967">
          <cell r="A4967" t="str">
            <v>73768/004</v>
          </cell>
          <cell r="B4967" t="str">
            <v>CABO TELEFONICO CI-50 20PARES (USO INTERNO) - FORNECIMENTO E INSTALACA O</v>
          </cell>
          <cell r="C4967" t="str">
            <v>M</v>
          </cell>
          <cell r="D4967">
            <v>18.96</v>
          </cell>
        </row>
        <row r="4968">
          <cell r="A4968" t="str">
            <v>73768/005</v>
          </cell>
          <cell r="B4968" t="str">
            <v>CABO TELEFONICO CI-50 30PARES (USO INTERNO) - FORNECIMENTO E INSTALACA O</v>
          </cell>
          <cell r="C4968" t="str">
            <v>M</v>
          </cell>
          <cell r="D4968">
            <v>25.37</v>
          </cell>
        </row>
        <row r="4969">
          <cell r="A4969" t="str">
            <v>73768/006</v>
          </cell>
          <cell r="B4969" t="str">
            <v>CABO TELEFONICO CI-50 50PARES (USO INTERNO) - FORNECIMENTO E INSTALACA O</v>
          </cell>
          <cell r="C4969" t="str">
            <v>M</v>
          </cell>
          <cell r="D4969">
            <v>43.84</v>
          </cell>
        </row>
        <row r="4970">
          <cell r="A4970" t="str">
            <v>73768/007</v>
          </cell>
          <cell r="B4970" t="str">
            <v>CABO TELEFONICO CI-50 75 PARES (USO INTERNO) - FORNECIMENTO E INSTALAC AO</v>
          </cell>
          <cell r="C4970" t="str">
            <v>M</v>
          </cell>
          <cell r="D4970">
            <v>70.36</v>
          </cell>
        </row>
        <row r="4971">
          <cell r="A4971" t="str">
            <v>73768/008</v>
          </cell>
          <cell r="B4971" t="str">
            <v>CABO TELEFONICO CI-50 200 PARES (USO INTERNO) - FORNECIMENTO E INSTALA CAO</v>
          </cell>
          <cell r="C4971" t="str">
            <v>M</v>
          </cell>
          <cell r="D4971">
            <v>170.58</v>
          </cell>
        </row>
        <row r="4972">
          <cell r="A4972" t="str">
            <v>73768/009</v>
          </cell>
          <cell r="B4972" t="str">
            <v>CABO TELEFONICO CCI-50 1 PAR (USO INTERNO) - FORNECIMENTO E INSTALACAO</v>
          </cell>
          <cell r="C4972" t="str">
            <v>M</v>
          </cell>
          <cell r="D4972">
            <v>1.41</v>
          </cell>
        </row>
        <row r="4973">
          <cell r="A4973" t="str">
            <v>73768/010</v>
          </cell>
          <cell r="B4973" t="str">
            <v>CABO TELEFONICO CCI-50 2 PARES (USO INTERNO) - FORNECIMENTO E INSTALAC AO</v>
          </cell>
          <cell r="C4973" t="str">
            <v>M</v>
          </cell>
          <cell r="D4973">
            <v>2.04</v>
          </cell>
        </row>
        <row r="4974">
          <cell r="A4974" t="str">
            <v>73768/011</v>
          </cell>
          <cell r="B4974" t="str">
            <v>CABO TELEFONICO CCI-50 3 PARES (USO INTERNO) - FORNECIMENTO E INSTALAC AO</v>
          </cell>
          <cell r="C4974" t="str">
            <v>M</v>
          </cell>
          <cell r="D4974">
            <v>2.83</v>
          </cell>
        </row>
        <row r="4975">
          <cell r="A4975" t="str">
            <v>73768/012</v>
          </cell>
          <cell r="B4975" t="str">
            <v>CABO TELEFONICO CCI-50 4 PARES (USO INTERNO) - FORNECIMENTO E INSTALAC AO</v>
          </cell>
          <cell r="C4975" t="str">
            <v>M</v>
          </cell>
          <cell r="D4975">
            <v>3.74</v>
          </cell>
        </row>
        <row r="4976">
          <cell r="A4976" t="str">
            <v>73768/013</v>
          </cell>
          <cell r="B4976" t="str">
            <v>CABO TELEFONICO CCI-50 5 PARES (USO INTERNO) - FORNECIMENTO E INSTALAC AO</v>
          </cell>
          <cell r="C4976" t="str">
            <v>M</v>
          </cell>
          <cell r="D4976">
            <v>5.0199999999999996</v>
          </cell>
        </row>
        <row r="4977">
          <cell r="A4977" t="str">
            <v>73768/014</v>
          </cell>
          <cell r="B4977" t="str">
            <v>CABO TELEFONICO CCI-50 6 PARES  (USO INTERNO) - FORNECIMENTO E INSTALA CAO</v>
          </cell>
          <cell r="C4977" t="str">
            <v>M</v>
          </cell>
          <cell r="D4977">
            <v>6.18</v>
          </cell>
        </row>
        <row r="4978">
          <cell r="A4978" t="str">
            <v>73769/001</v>
          </cell>
          <cell r="B4978" t="str">
            <v>POSTE ACO CONICO CONTINUO CURVO SIMPLES SEM BASE C/JANELA 9M (INSPECAO ) - FORNECIMENTO E INSTALACAO</v>
          </cell>
          <cell r="C4978" t="str">
            <v>UN</v>
          </cell>
          <cell r="D4978">
            <v>1327.57</v>
          </cell>
        </row>
        <row r="4979">
          <cell r="A4979" t="str">
            <v>73769/002</v>
          </cell>
          <cell r="B4979" t="str">
            <v>POSTE DE AÇO CONICO CONTÍNUO CURVO SIMPLES, FLANGEADO, COM JANELA DE I NSPEÇÃO H=9M - FORNECIMENTO E INSTALACAO</v>
          </cell>
          <cell r="C4979" t="str">
            <v>UN</v>
          </cell>
          <cell r="D4979">
            <v>1329.33</v>
          </cell>
        </row>
        <row r="4980">
          <cell r="A4980" t="str">
            <v>73769/003</v>
          </cell>
          <cell r="B4980" t="str">
            <v>POSTE DE ACO CONICO CONTINUO CURVO DUPLO, FLANGEADO, COM JANELA DE INS PECAO H=9M - FORNECIMENTO E INSTALACAO</v>
          </cell>
          <cell r="C4980" t="str">
            <v>UN</v>
          </cell>
          <cell r="D4980">
            <v>1371.36</v>
          </cell>
        </row>
        <row r="4981">
          <cell r="A4981" t="str">
            <v>73769/004</v>
          </cell>
          <cell r="B4981" t="str">
            <v>POSTE DE ACO CONICO CONTINUO RETO, FLANGEADO, H=9M - FORNECIMENTO E IN STALACAO</v>
          </cell>
          <cell r="C4981" t="str">
            <v>UN</v>
          </cell>
          <cell r="D4981">
            <v>1384.47</v>
          </cell>
        </row>
        <row r="4982">
          <cell r="A4982" t="str">
            <v>73770/001</v>
          </cell>
          <cell r="B4982" t="str">
            <v>BARREIRA PRE-MOLDADA EXTERNA CONCRETO ARMADO 0,25X0,40X1,14M FCK=25MPA ACO CA-50 INCL VIGOTA HORIZONTAL MONTANTE A CADA 1,00M  FERROS DE LIG ACAO E MATERIAIS.</v>
          </cell>
          <cell r="C4982" t="str">
            <v>M</v>
          </cell>
          <cell r="D4982">
            <v>439.84</v>
          </cell>
        </row>
        <row r="4983">
          <cell r="A4983" t="str">
            <v>73770/002</v>
          </cell>
          <cell r="B4983" t="str">
            <v>BARREIRA DUPLA PRE-MOL INTER CONCRETO ARMADO 0,15X0,65X0,77M FCK=25MPA ACO CA-50 INCL FERROS DE LIGACAO E MATERIAIS.</v>
          </cell>
          <cell r="C4983" t="str">
            <v>M</v>
          </cell>
          <cell r="D4983">
            <v>386.55</v>
          </cell>
        </row>
        <row r="4984">
          <cell r="A4984" t="str">
            <v>73771/001</v>
          </cell>
          <cell r="B4984" t="str">
            <v>PROTENSAO DE TIRANTES DE BARRA DE ACO CA-50 EXCL MATERIAIS</v>
          </cell>
          <cell r="C4984" t="str">
            <v>UN</v>
          </cell>
          <cell r="D4984">
            <v>19</v>
          </cell>
        </row>
        <row r="4985">
          <cell r="A4985" t="str">
            <v>73774/001</v>
          </cell>
          <cell r="B4985" t="str">
            <v>DIVISORIA EM MARMORITE ESPESSURA 35MM, CHUMBAMENTO NO PISO E PAREDE CO M ARGAMASSA DE CIMENTO E AREIA, POLIMENTO MANUAL, EXCLUSIVE FERRAGENS</v>
          </cell>
          <cell r="C4985" t="str">
            <v>M2</v>
          </cell>
          <cell r="D4985">
            <v>225</v>
          </cell>
        </row>
        <row r="4986">
          <cell r="A4986" t="str">
            <v>73775/001</v>
          </cell>
          <cell r="B4986" t="str">
            <v>EXTINTOR INCENDIO TP PO QUIMICO 4KG FORNECIMENTO E COLOCACAO</v>
          </cell>
          <cell r="C4986" t="str">
            <v>UN</v>
          </cell>
          <cell r="D4986">
            <v>145.29</v>
          </cell>
        </row>
        <row r="4987">
          <cell r="A4987" t="str">
            <v>73775/002</v>
          </cell>
          <cell r="B4987" t="str">
            <v>EXTINTOR INCENDIO AGUA-PRESSURIZADA 10L INCL SUPORTE PAREDE CARGA COMPLETA FORNECIMENTO E COLOCACAO</v>
          </cell>
          <cell r="C4987" t="str">
            <v>UN</v>
          </cell>
          <cell r="D4987">
            <v>149.76</v>
          </cell>
        </row>
        <row r="4988">
          <cell r="A4988" t="str">
            <v>73780/001</v>
          </cell>
          <cell r="B4988" t="str">
            <v>CHAVE FUSIVEL UNIPOLAR, 15KV - 100A, EQUIPADA COM COMANDO PARA HASTE D E MANOBRA .       FORNECIMENTO E INSTALAÇÃO.</v>
          </cell>
          <cell r="C4988" t="str">
            <v>UN</v>
          </cell>
          <cell r="D4988">
            <v>129.78</v>
          </cell>
        </row>
        <row r="4989">
          <cell r="A4989" t="str">
            <v>73780/002</v>
          </cell>
          <cell r="B4989" t="str">
            <v>CHAVE BLINDADA TRIPOLAR 250V, 30A - FORNECIMENTO E INSTALACAO</v>
          </cell>
          <cell r="C4989" t="str">
            <v>UN</v>
          </cell>
          <cell r="D4989">
            <v>77.42</v>
          </cell>
        </row>
        <row r="4990">
          <cell r="A4990" t="str">
            <v>73780/003</v>
          </cell>
          <cell r="B4990" t="str">
            <v>CHAVE BLINDADA TRIPOLAR 250V, 60A - FORNECIMENTO E INSTALACAO</v>
          </cell>
          <cell r="C4990" t="str">
            <v>UN</v>
          </cell>
          <cell r="D4990">
            <v>119.06</v>
          </cell>
        </row>
        <row r="4991">
          <cell r="A4991" t="str">
            <v>73780/004</v>
          </cell>
          <cell r="B4991" t="str">
            <v>CHAVE BLINDADA TRIPOLAR 250V, 100A - FORNECIMENTO E INSTALACAO</v>
          </cell>
          <cell r="C4991" t="str">
            <v>UN</v>
          </cell>
          <cell r="D4991">
            <v>258.81</v>
          </cell>
        </row>
        <row r="4992">
          <cell r="A4992" t="str">
            <v>73781/001</v>
          </cell>
          <cell r="B4992" t="str">
            <v>MUFLA TERMINAL PRIMARIA UNIPOLAR USO INTERNO PARA CABO 35/120MM2, ISOL ACAO 15/25KV EM EPR - BORRACHA DE SILICONE. FORNECIMENTO E INSTALACAO.</v>
          </cell>
          <cell r="C4992" t="str">
            <v>UN</v>
          </cell>
          <cell r="D4992">
            <v>334.61</v>
          </cell>
        </row>
        <row r="4993">
          <cell r="A4993" t="str">
            <v>73781/002</v>
          </cell>
          <cell r="B4993" t="str">
            <v>ISOLADOR DE PINO TP HI-POT CILINDRICO CLASSE 15KV. FORNECIMENTO E INST ALACAO.</v>
          </cell>
          <cell r="C4993" t="str">
            <v>UN</v>
          </cell>
          <cell r="D4993">
            <v>24</v>
          </cell>
        </row>
        <row r="4994">
          <cell r="A4994" t="str">
            <v>73781/003</v>
          </cell>
          <cell r="B4994" t="str">
            <v>ISOLADOR DE SUSPENSAO (DISCO) TP CAVILHA CLASSE 15KV - 6''. FORNECIMEN TO E INSTALACAO.</v>
          </cell>
          <cell r="C4994" t="str">
            <v>UN</v>
          </cell>
          <cell r="D4994">
            <v>74.02</v>
          </cell>
        </row>
        <row r="4995">
          <cell r="A4995" t="str">
            <v>73782/002</v>
          </cell>
          <cell r="B4995" t="str">
            <v>TERMINAL METALICO A PRESSAO PARA 1 CABO DE 50 MM2 - FORNECIMENTO E INS TALACAO</v>
          </cell>
          <cell r="C4995" t="str">
            <v>UN</v>
          </cell>
          <cell r="D4995">
            <v>26.45</v>
          </cell>
        </row>
        <row r="4996">
          <cell r="A4996" t="str">
            <v>73782/003</v>
          </cell>
          <cell r="B4996" t="str">
            <v>TERMINAL METALICO A PRESSAO PARA 1 CABO DE 95 MM2 - FORNECIMENTO E INS TALACAO</v>
          </cell>
          <cell r="C4996" t="str">
            <v>UN</v>
          </cell>
          <cell r="D4996">
            <v>40.799999999999997</v>
          </cell>
        </row>
        <row r="4997">
          <cell r="A4997" t="str">
            <v>73782/004</v>
          </cell>
          <cell r="B4997" t="str">
            <v>TERMINAL A PRESSAO REFORCADO PARA CONEXAO DE CABO DE COBRE A BARRA, CA BO 150 E 185MM2 - FORNECIMENTO E INSTALACAO</v>
          </cell>
          <cell r="C4997" t="str">
            <v>UN</v>
          </cell>
          <cell r="D4997">
            <v>89.84</v>
          </cell>
        </row>
        <row r="4998">
          <cell r="A4998" t="str">
            <v>73782/005</v>
          </cell>
          <cell r="B4998" t="str">
            <v>TERMINAL METALICO A PRESSAO P/ 1 CABO DE COBRE DE 25 MM2 COM 1 FURO DE FIXAÇÃO - FORNECIMENTO E INSTALACAO</v>
          </cell>
          <cell r="C4998" t="str">
            <v>UN</v>
          </cell>
          <cell r="D4998">
            <v>16.32</v>
          </cell>
        </row>
        <row r="4999">
          <cell r="A4999" t="str">
            <v>73783/001</v>
          </cell>
          <cell r="B4999" t="str">
            <v>POSTE CONCRETO SECAO CIRCULAR COMPRIMENTO=5M CARGA NOMINAL TOPO 100KG INCLUSIVE ESCAVACAO EXCLUSIVE TRANSPORTE - FORNECIMENTO E COLOCACAO</v>
          </cell>
          <cell r="C4999" t="str">
            <v>UN</v>
          </cell>
          <cell r="D4999">
            <v>486.14</v>
          </cell>
        </row>
        <row r="5000">
          <cell r="A5000" t="str">
            <v>73783/003</v>
          </cell>
          <cell r="B5000" t="str">
            <v>POSTE CONCRETO SEÇÃO CIRCULAR COMPRIMENTO=5M CARGA NOMINAL TOPO 300KG INCLUSIVE ESCAVACAO EXCLUSIVE TRANSPORTE - FORNECIMENTO E COLOCAÇÃO</v>
          </cell>
          <cell r="C5000" t="str">
            <v>UN</v>
          </cell>
          <cell r="D5000">
            <v>466.41</v>
          </cell>
        </row>
        <row r="5001">
          <cell r="A5001" t="str">
            <v>73783/005</v>
          </cell>
          <cell r="B5001" t="str">
            <v>POSTE CONCRETO SEÇÃO CIRCULAR COMPRIMENTO=7M CARGA NOMINAL TOPO 100KG INCLUSIVE ESCAVACAO EXCLUSIVE TRANSPORTE - FORNECIMENTO E COLOCAÇÃO</v>
          </cell>
          <cell r="C5001" t="str">
            <v>UN</v>
          </cell>
          <cell r="D5001">
            <v>517.41</v>
          </cell>
        </row>
        <row r="5002">
          <cell r="A5002" t="str">
            <v>73783/006</v>
          </cell>
          <cell r="B5002" t="str">
            <v>POSTE CONCRETO SEÇÃO CIRCULAR COMPRIMENTO=7M CARGA NOMINAL TOPO 200KG INCLUSIVE ESCAVACAO EXCLUSIVE TRANSPORTE - FORNECIMENTO E COLOCAÇÃO</v>
          </cell>
          <cell r="C5002" t="str">
            <v>UN</v>
          </cell>
          <cell r="D5002">
            <v>608.41999999999996</v>
          </cell>
        </row>
        <row r="5003">
          <cell r="A5003" t="str">
            <v>73783/008</v>
          </cell>
          <cell r="B5003" t="str">
            <v>POSTE CONCRETO SEÇÃO CIRCULAR COMPRIMENTO=11M  E CARGA NOMINAL 200KG I NCLUSIVE ESCAVACAO EXCLUSIVE TRANSPORTE - FORNECIMENTO E COLOCAÇÃO</v>
          </cell>
          <cell r="C5003" t="str">
            <v>UN</v>
          </cell>
          <cell r="D5003">
            <v>1070.8</v>
          </cell>
        </row>
        <row r="5004">
          <cell r="A5004" t="str">
            <v>73783/009</v>
          </cell>
          <cell r="B5004" t="str">
            <v>POSTE CONCRETO SEÇÃO CIRCULAR COMPRIMENTO=11M  CARGA NOMINAL NO TOPO 3 00KG INCLUSIVE ESCAVACAO EXCLUSIVE TRANSPORTE - FORNECIMENTO E COLOCAÇ ÃO</v>
          </cell>
          <cell r="C5004" t="str">
            <v>UN</v>
          </cell>
          <cell r="D5004">
            <v>1073.1500000000001</v>
          </cell>
        </row>
        <row r="5005">
          <cell r="A5005" t="str">
            <v>73783/010</v>
          </cell>
          <cell r="B5005" t="str">
            <v>POSTE CONCRETO SEÇÃO CIRCULAR COMPRIMENTO=11M  CARGA NOMINAL NO TOPO 4 00KG INCLUSIVE ESCAVACAO EXCLUSIVE TRANSPORTE - FORNECIMENTO E COLOCAÇ ÃO</v>
          </cell>
          <cell r="C5005" t="str">
            <v>UN</v>
          </cell>
          <cell r="D5005">
            <v>1283.45</v>
          </cell>
        </row>
        <row r="5006">
          <cell r="A5006" t="str">
            <v>73783/011</v>
          </cell>
          <cell r="B5006" t="str">
            <v>POSTE CONCRETO SEÇÃO CIRCULAR COMPRIMENTO=14M  CARGA NOMINAL NO TOPO 4 00KG INCLUSIVE ESCAVACAO EXCLUSIVE TRANSPORTE - FORNECIMENTO E COLOCAÇ ÃO</v>
          </cell>
          <cell r="C5006" t="str">
            <v>UN</v>
          </cell>
          <cell r="D5006">
            <v>1979.55</v>
          </cell>
        </row>
        <row r="5007">
          <cell r="A5007" t="str">
            <v>73783/012</v>
          </cell>
          <cell r="B5007" t="str">
            <v>POSTE CONCRETO SEÇÃO CIRCULAR COMPRIMENTO=7M CARGA NOMINAL NO TOPO 300 KG INCLUSIVE ESCAVACAO EXCLUSIVE TRANSPORTE - FORNECIMENTO E COLOCAÇÃO</v>
          </cell>
          <cell r="C5007" t="str">
            <v>UN</v>
          </cell>
          <cell r="D5007">
            <v>705.78</v>
          </cell>
        </row>
        <row r="5008">
          <cell r="A5008" t="str">
            <v>73783/014</v>
          </cell>
          <cell r="B5008" t="str">
            <v>POSTE CONCRETO SEÇÃO CIRCULAR COMPRIMENTO=9M CARGA NOMINAL NO TOPO 200 KG INCLUSIVE ESCAVACAO EXCLUSIVE TRANSPORTE - FORNECIMENTO E COLOCAÇÃO</v>
          </cell>
          <cell r="C5008" t="str">
            <v>UN</v>
          </cell>
          <cell r="D5008">
            <v>797.06</v>
          </cell>
        </row>
        <row r="5009">
          <cell r="A5009" t="str">
            <v>73783/015</v>
          </cell>
          <cell r="B5009" t="str">
            <v>POSTE CONCRETO SEÇÃO CIRCULAR COMPRIMENTO=9M CARGA NOMINAL NO TOPO 300 KG INCLUSIVE ESCAVACAO EXCLUSIVE TRANSPORTE - FORNECIMENTO E COLOCAÇÃO</v>
          </cell>
          <cell r="C5009" t="str">
            <v>UN</v>
          </cell>
          <cell r="D5009">
            <v>858.08</v>
          </cell>
        </row>
        <row r="5010">
          <cell r="A5010" t="str">
            <v>73783/016</v>
          </cell>
          <cell r="B5010" t="str">
            <v>POSTE CONCRETO SEÇÃO CIRCULAR COMPRIMENTO=9M CARGA NOMINAL NO TOPO 400 KG INCLUSIVE ESCAVACAO EXCLUSIVE TRANSPORTE - FORNECIMENTO E COLOCAÇÃO</v>
          </cell>
          <cell r="C5010" t="str">
            <v>UN</v>
          </cell>
          <cell r="D5010">
            <v>1025.46</v>
          </cell>
        </row>
        <row r="5011">
          <cell r="A5011" t="str">
            <v>73783/017</v>
          </cell>
          <cell r="B5011" t="str">
            <v>POSTE CONCRETO SEÇÃO CIRCULAR COMPRIMENTO=10M CARGA NOMINAL NO TOPO 60 0KG INCLUSIVE ESCAVACAO EXCLUSIVE TRANSPORTE - FORNECIMENTO E COLOCAÇÃ O</v>
          </cell>
          <cell r="C5011" t="str">
            <v>UN</v>
          </cell>
          <cell r="D5011">
            <v>1361.24</v>
          </cell>
        </row>
        <row r="5012">
          <cell r="A5012" t="str">
            <v>73787/001</v>
          </cell>
          <cell r="B5012" t="str">
            <v>ALAMBRADO EM TUBOS DE ACO GALVANIZADO, COM COSTURA, DIN 2440, DIAMETRO 2", ALTURA 3M, FIXADOS A CADA 2M EM BLOCOS DE CONCRETO, COM TELA DE A RAME GALVANIZADO REVESTIDO COM PVC, FIO 12 BWG E MALHA 7,5X7,5CM</v>
          </cell>
          <cell r="C5012" t="str">
            <v>M2</v>
          </cell>
          <cell r="D5012">
            <v>169.28</v>
          </cell>
        </row>
        <row r="5013">
          <cell r="A5013" t="str">
            <v>73788/002</v>
          </cell>
          <cell r="B5013" t="str">
            <v>GRADE EM MADEIRA PARA PROTECAO DE MUDAS DE ARVORES</v>
          </cell>
          <cell r="C5013" t="str">
            <v>UN</v>
          </cell>
          <cell r="D5013">
            <v>86.48</v>
          </cell>
        </row>
        <row r="5014">
          <cell r="A5014" t="str">
            <v>73790/001</v>
          </cell>
          <cell r="B5014" t="str">
            <v>RETIRADA, LIMPEZA E REASSENTAMENTO DE PARALELEPIPEDO SOBRE COLCHAO DE PO DE PEDRA ESPESSURA 10CM, REJUNTADO COM BETUME E PEDRISCO, CONSIDERA NDO APROVEITAMENTO DO PARALELEPIPEDO</v>
          </cell>
          <cell r="C5014" t="str">
            <v>M2</v>
          </cell>
          <cell r="D5014">
            <v>56.8</v>
          </cell>
        </row>
        <row r="5015">
          <cell r="A5015" t="str">
            <v>73790/002</v>
          </cell>
          <cell r="B5015" t="str">
            <v>REASSENTAMENTO DE PARALELEPIPEDO SOBRE COLCHAO DE PO DE PEDRA ESPESSUR A 10CM, REJUNTADO COM BETUME E PEDRISCO, CONSIDERANDO APROVEITAMENTO D O PARALELEPIPEDO</v>
          </cell>
          <cell r="C5015" t="str">
            <v>M2</v>
          </cell>
          <cell r="D5015">
            <v>40.270000000000003</v>
          </cell>
        </row>
        <row r="5016">
          <cell r="A5016" t="str">
            <v>73790/003</v>
          </cell>
          <cell r="B5016" t="str">
            <v>RETIRADA, LIMPEZA E REASSENTAMENTO DE PARALELEPIPEDO SOBRE COLCHAO DE PO DE PEDRA ESPESSURA 10CM, REJUNTADO COM ARGAMASSA TRACO 1:3 (CIMENTO E AREIA), CONSIDERANDO APROVEITAMENTO DO PARALELEPIPEDO</v>
          </cell>
          <cell r="C5016" t="str">
            <v>M2</v>
          </cell>
          <cell r="D5016">
            <v>50.29</v>
          </cell>
        </row>
        <row r="5017">
          <cell r="A5017" t="str">
            <v>73790/004</v>
          </cell>
          <cell r="B5017" t="str">
            <v>REASSENTAMENTO DE PARALELEPIPEDO SOBRE COLCHAO DE PO DE PEDRA ESPESSUR A 10CM, REJUNTADO COM ARGAMASSA TRACO 1:3 (CIMENTO E AREIA), CONSIDERA NDO APROVEITAMENTO DO PARALELEPIPEDO</v>
          </cell>
          <cell r="C5017" t="str">
            <v>M2</v>
          </cell>
          <cell r="D5017">
            <v>33.47</v>
          </cell>
        </row>
        <row r="5018">
          <cell r="A5018" t="str">
            <v>73791/001</v>
          </cell>
          <cell r="B5018" t="str">
            <v>PINTURA COM TINTA EM PO INDUSTRIALIZADA A BASE DE CAL, DUAS DEMAOS</v>
          </cell>
          <cell r="C5018" t="str">
            <v>M2</v>
          </cell>
          <cell r="D5018">
            <v>6.17</v>
          </cell>
        </row>
        <row r="5019">
          <cell r="A5019" t="str">
            <v>73792/001</v>
          </cell>
          <cell r="B5019" t="str">
            <v>FORRO EM PLACAS PRE-MOLDADAS DE GESSO LISO, BISOTADO, 60X60CM COM ESPE SSURA CENTRAL 1,2CM E NAS BORDAS 3,0CM, INCLUSO FIXACAO COM ARAME E ES TRUTURA DE MADEIRA</v>
          </cell>
          <cell r="C5019" t="str">
            <v>M2</v>
          </cell>
          <cell r="D5019">
            <v>61.23</v>
          </cell>
        </row>
        <row r="5020">
          <cell r="A5020" t="str">
            <v>73794/001</v>
          </cell>
          <cell r="B5020" t="str">
            <v>PINTURA COM TINTA PROTETORA ACABAMENTO GRAFITE ESMALTE SOBRE SUPERFICI E METALICA, 2 DEMAOS</v>
          </cell>
          <cell r="C5020" t="str">
            <v>M2</v>
          </cell>
          <cell r="D5020">
            <v>26.35</v>
          </cell>
        </row>
        <row r="5021">
          <cell r="A5021" t="str">
            <v>73795/001</v>
          </cell>
          <cell r="B5021" t="str">
            <v>VÁLVULA DE RETENÇÃO VERTICAL Ø 20MM (3/4") - FORNECIMENTO E INSTALAÇÃO</v>
          </cell>
          <cell r="C5021" t="str">
            <v>UN</v>
          </cell>
          <cell r="D5021">
            <v>48.36</v>
          </cell>
        </row>
        <row r="5022">
          <cell r="A5022" t="str">
            <v>73795/002</v>
          </cell>
          <cell r="B5022" t="str">
            <v>VÁLVULA DE RETENÇÃO VERTICAL Ø 25MM (1") - FORNECIMENTO E INSTALAÇÃO</v>
          </cell>
          <cell r="C5022" t="str">
            <v>UN</v>
          </cell>
          <cell r="D5022">
            <v>51.29</v>
          </cell>
        </row>
        <row r="5023">
          <cell r="A5023" t="str">
            <v>73795/003</v>
          </cell>
          <cell r="B5023" t="str">
            <v>VÁLVULA DE RETENÇÃO VERTICAL Ø 32MM (1.1/4") - FORNECIMENTO E INSTALAÇ ÃO</v>
          </cell>
          <cell r="C5023" t="str">
            <v>UN</v>
          </cell>
          <cell r="D5023">
            <v>68.34</v>
          </cell>
        </row>
        <row r="5024">
          <cell r="A5024" t="str">
            <v>73795/004</v>
          </cell>
          <cell r="B5024" t="str">
            <v>VÁLVULA DE RETENÇÃO VERTICAL Ø 40MM (1.1/2") - FORNECIMENTO E INSTALAÇ ÃO</v>
          </cell>
          <cell r="C5024" t="str">
            <v>UN</v>
          </cell>
          <cell r="D5024">
            <v>79.05</v>
          </cell>
        </row>
        <row r="5025">
          <cell r="A5025" t="str">
            <v>73795/005</v>
          </cell>
          <cell r="B5025" t="str">
            <v>VÁLVULA DE RETENÇÃO VERTICAL Ø 50MM (2") - FORNECIMENTO E INSTALAÇÃO</v>
          </cell>
          <cell r="C5025" t="str">
            <v>UN</v>
          </cell>
          <cell r="D5025">
            <v>105.91</v>
          </cell>
        </row>
        <row r="5026">
          <cell r="A5026" t="str">
            <v>73795/006</v>
          </cell>
          <cell r="B5026" t="str">
            <v>VÁLVULA DE RETENÇÃO VERTICAL Ø 80MM (3") - FORNECIMENTO E INSTALAÇÃO</v>
          </cell>
          <cell r="C5026" t="str">
            <v>UN</v>
          </cell>
          <cell r="D5026">
            <v>210.41</v>
          </cell>
        </row>
        <row r="5027">
          <cell r="A5027" t="str">
            <v>73795/007</v>
          </cell>
          <cell r="B5027" t="str">
            <v>VÁLVULA DE RETENÇÃO VERTICAL Ø 100MM (4") - FORNECIMENTO E INSTALAÇÃO</v>
          </cell>
          <cell r="C5027" t="str">
            <v>UN</v>
          </cell>
          <cell r="D5027">
            <v>353.56</v>
          </cell>
        </row>
        <row r="5028">
          <cell r="A5028" t="str">
            <v>73795/008</v>
          </cell>
          <cell r="B5028" t="str">
            <v>VÁLVULA DE RETENÇÃO HORIZONTAL Ø 20MM (3/4") - FORNECIMENTO E INSTALAÇ ÃO</v>
          </cell>
          <cell r="C5028" t="str">
            <v>UN</v>
          </cell>
          <cell r="D5028">
            <v>65.7</v>
          </cell>
        </row>
        <row r="5029">
          <cell r="A5029" t="str">
            <v>73795/009</v>
          </cell>
          <cell r="B5029" t="str">
            <v>VALVULA DE RETENCAO HORIZONTAL Ø 25MM (1) - FORNECIMENTO E INSTALACAO</v>
          </cell>
          <cell r="C5029" t="str">
            <v>UN</v>
          </cell>
          <cell r="D5029">
            <v>83.23</v>
          </cell>
        </row>
        <row r="5030">
          <cell r="A5030" t="str">
            <v>73795/010</v>
          </cell>
          <cell r="B5030" t="str">
            <v>VÁLVULA DE RETENÇÃO HORIZONTAL Ø 32MM (1.1/4") - FORNECIMENTO E INSTAL AÇÃO</v>
          </cell>
          <cell r="C5030" t="str">
            <v>UN</v>
          </cell>
          <cell r="D5030">
            <v>115.88</v>
          </cell>
        </row>
        <row r="5031">
          <cell r="A5031" t="str">
            <v>73795/011</v>
          </cell>
          <cell r="B5031" t="str">
            <v>VÁLVULA DE RETENÇÃO HORIZONTAL Ø 40MM (1.1/2") - FORNECIMENTO E INSTAL AÇÃO</v>
          </cell>
          <cell r="C5031" t="str">
            <v>UN</v>
          </cell>
          <cell r="D5031">
            <v>130.43</v>
          </cell>
        </row>
        <row r="5032">
          <cell r="A5032" t="str">
            <v>73795/012</v>
          </cell>
          <cell r="B5032" t="str">
            <v>VÁLVULA DE RETENÇÃO HORIZONTAL Ø 50MM (2") - FORNECIMENTO E INSTALAÇÃO</v>
          </cell>
          <cell r="C5032" t="str">
            <v>UN</v>
          </cell>
          <cell r="D5032">
            <v>174.61</v>
          </cell>
        </row>
        <row r="5033">
          <cell r="A5033" t="str">
            <v>73795/013</v>
          </cell>
          <cell r="B5033" t="str">
            <v>VÁLVULA DE RETENÇÃO HORIZONTAL Ø 65MM (2.1/2") - FORNECIMENTO E INSTAL AÇÃO</v>
          </cell>
          <cell r="C5033" t="str">
            <v>UN</v>
          </cell>
          <cell r="D5033">
            <v>250.95</v>
          </cell>
        </row>
        <row r="5034">
          <cell r="A5034" t="str">
            <v>73795/014</v>
          </cell>
          <cell r="B5034" t="str">
            <v>VÁLVULA DE RETENÇÃO HORIZONTAL Ø 80MM (3") - FORNECIMENTO E INSTALAÇÃO</v>
          </cell>
          <cell r="C5034" t="str">
            <v>UN</v>
          </cell>
          <cell r="D5034">
            <v>327.95</v>
          </cell>
        </row>
        <row r="5035">
          <cell r="A5035" t="str">
            <v>73795/015</v>
          </cell>
          <cell r="B5035" t="str">
            <v>VÁLVULA DE RETENÇÃO HORIZONTAL Ø 100MM (4") - FORNECIMENTO E INSTALAÇÃ O</v>
          </cell>
          <cell r="C5035" t="str">
            <v>UN</v>
          </cell>
          <cell r="D5035">
            <v>501.46</v>
          </cell>
        </row>
        <row r="5036">
          <cell r="A5036" t="str">
            <v>73796/001</v>
          </cell>
          <cell r="B5036" t="str">
            <v>VÁLVULA DE PÉ COM CRIVO Ø 20MM (3/4") - FORNECIMENTO E INSTALAÇÃO</v>
          </cell>
          <cell r="C5036" t="str">
            <v>UN</v>
          </cell>
          <cell r="D5036">
            <v>47.61</v>
          </cell>
        </row>
        <row r="5037">
          <cell r="A5037" t="str">
            <v>73796/002</v>
          </cell>
          <cell r="B5037" t="str">
            <v>VÁLVULA DE PÉ COM CRIVO Ø 25MM (1") - FORNECIMENTO E INSTALAÇÃO</v>
          </cell>
          <cell r="C5037" t="str">
            <v>UN</v>
          </cell>
          <cell r="D5037">
            <v>50.87</v>
          </cell>
        </row>
        <row r="5038">
          <cell r="A5038" t="str">
            <v>73796/003</v>
          </cell>
          <cell r="B5038" t="str">
            <v>VÁLVULA DE PÉ COM CRIVO Ø 40MM (1.1/2") - FORNECIMENTO E INSTALAÇÃO</v>
          </cell>
          <cell r="C5038" t="str">
            <v>UN</v>
          </cell>
          <cell r="D5038">
            <v>77.180000000000007</v>
          </cell>
        </row>
        <row r="5039">
          <cell r="A5039" t="str">
            <v>73796/004</v>
          </cell>
          <cell r="B5039" t="str">
            <v>VÁLVULA DE PÉ COM CRIVO Ø 50MM (2") - FORNECIMENTO E INSTALAÇÃO</v>
          </cell>
          <cell r="C5039" t="str">
            <v>UN</v>
          </cell>
          <cell r="D5039">
            <v>106.46</v>
          </cell>
        </row>
        <row r="5040">
          <cell r="A5040" t="str">
            <v>73796/005</v>
          </cell>
          <cell r="B5040" t="str">
            <v>VÁLVULA DE PÉ COM CRIVO Ø 65MM (2.1/2") - FORNECIMENTO E INSTALAÇÃO</v>
          </cell>
          <cell r="C5040" t="str">
            <v>UN</v>
          </cell>
          <cell r="D5040">
            <v>184.11</v>
          </cell>
        </row>
        <row r="5041">
          <cell r="A5041" t="str">
            <v>73796/006</v>
          </cell>
          <cell r="B5041" t="str">
            <v>VÁLVULA DE PÉ COM CRIVO Ø 80MM (3") - FORNECIMENTO E INSTALAÇÃO</v>
          </cell>
          <cell r="C5041" t="str">
            <v>UN</v>
          </cell>
          <cell r="D5041">
            <v>234.05</v>
          </cell>
        </row>
        <row r="5042">
          <cell r="A5042" t="str">
            <v>73796/007</v>
          </cell>
          <cell r="B5042" t="str">
            <v>VÁLVULA DE PÉ COM CRIVO Ø 100MM (4") - FORNECIMENTO E INSTALAÇÃO</v>
          </cell>
          <cell r="C5042" t="str">
            <v>UN</v>
          </cell>
          <cell r="D5042">
            <v>399.72</v>
          </cell>
        </row>
        <row r="5043">
          <cell r="A5043" t="str">
            <v>73797/001</v>
          </cell>
          <cell r="B5043" t="str">
            <v>REGISTRO DE GAVETA COM CANOPLA Ø 32MM (1.1/4") - FORNECIMENTO E INSTAL AÇÃO</v>
          </cell>
          <cell r="C5043" t="str">
            <v>UN</v>
          </cell>
          <cell r="D5043">
            <v>95.38</v>
          </cell>
        </row>
        <row r="5044">
          <cell r="A5044" t="str">
            <v>73798/001</v>
          </cell>
          <cell r="B5044" t="str">
            <v>DUTO ESPIRAL FLEXIVEL SINGELO PEAD D=50MM(2") REVESTIDO COM PVC COM FI O GUIA DE ACO GALVANIZADO, LANCADO DIRETO NO SOLO, INCL CONEXOES</v>
          </cell>
          <cell r="C5044" t="str">
            <v>M</v>
          </cell>
          <cell r="D5044">
            <v>23.33</v>
          </cell>
        </row>
        <row r="5045">
          <cell r="A5045" t="str">
            <v>73798/003</v>
          </cell>
          <cell r="B5045" t="str">
            <v>DUTO ESPIRAL FLEXIVEL SINGELO PEAD D=75MM(3") REVESTIDO COM PVC COM FI O GUIA DE ACO GALVANIZADO, LANCADO DIRETO NO SOLO, INCL CONEXOES</v>
          </cell>
          <cell r="C5045" t="str">
            <v>M</v>
          </cell>
          <cell r="D5045">
            <v>37.479999999999997</v>
          </cell>
        </row>
        <row r="5046">
          <cell r="A5046" t="str">
            <v>73799/001</v>
          </cell>
          <cell r="B5046" t="str">
            <v>GRELHA EM FERRO FUNDIDO SIMPLES COM REQUADRO, CARGA MÁXIMA 12,5 T,  30 0 X 1000 MM, E = 15 MM, FORNECIDA E ASSENTADA COM ARGAMASSA 1:4 CIMENT O:AREIA.</v>
          </cell>
          <cell r="C5046" t="str">
            <v>UN</v>
          </cell>
          <cell r="D5046">
            <v>284.45999999999998</v>
          </cell>
        </row>
        <row r="5047">
          <cell r="A5047" t="str">
            <v>73800/001</v>
          </cell>
          <cell r="B5047" t="str">
            <v>LIMPEZA E POLIMENTO MECANIZADO EM PISO ALTA RESISTENCIA, UTILIZANDO ES TUQUE COM ADESIVO, CIMENTO BRANCO E CORANTE</v>
          </cell>
          <cell r="C5047" t="str">
            <v>M2</v>
          </cell>
          <cell r="D5047">
            <v>31.07</v>
          </cell>
        </row>
        <row r="5048">
          <cell r="A5048" t="str">
            <v>73801/001</v>
          </cell>
          <cell r="B5048" t="str">
            <v>DEMOLICAO DE PISO DE ALTA RESISTENCIA</v>
          </cell>
          <cell r="C5048" t="str">
            <v>M2</v>
          </cell>
          <cell r="D5048">
            <v>19.059999999999999</v>
          </cell>
        </row>
        <row r="5049">
          <cell r="A5049" t="str">
            <v>73801/002</v>
          </cell>
          <cell r="B5049" t="str">
            <v>DEMOLICAO DE CAMADA DE ASSENTAMENTO/CONTRAPISO COM USO DE PONTEIRO, ES PESSURA ATE 4CM</v>
          </cell>
          <cell r="C5049" t="str">
            <v>M2</v>
          </cell>
          <cell r="D5049">
            <v>19.059999999999999</v>
          </cell>
        </row>
        <row r="5050">
          <cell r="A5050" t="str">
            <v>73802/001</v>
          </cell>
          <cell r="B5050" t="str">
            <v>DEMOLICAO DE REVESTIMENTO DE ARGAMASSA DE CAL E AREIA</v>
          </cell>
          <cell r="C5050" t="str">
            <v>M2</v>
          </cell>
          <cell r="D5050">
            <v>6.35</v>
          </cell>
        </row>
        <row r="5051">
          <cell r="A5051" t="str">
            <v>73804/001</v>
          </cell>
          <cell r="B5051" t="str">
            <v>PROTECAO DE FACHADA COM TELA DE POLIPROPILENO FIXADA EM ESTRUTURA DE M ADEIRA COM ARAME GALVANIZADO</v>
          </cell>
          <cell r="C5051" t="str">
            <v>M2</v>
          </cell>
          <cell r="D5051">
            <v>16.96</v>
          </cell>
        </row>
        <row r="5052">
          <cell r="A5052" t="str">
            <v>73806/001</v>
          </cell>
          <cell r="B5052" t="str">
            <v>LIMPEZA DE SUPERFICIES COM JATO DE ALTA PRESSAO DE AR E AGUA</v>
          </cell>
          <cell r="C5052" t="str">
            <v>M2</v>
          </cell>
          <cell r="D5052">
            <v>1.32</v>
          </cell>
        </row>
        <row r="5053">
          <cell r="A5053" t="str">
            <v>73807/001</v>
          </cell>
          <cell r="B5053" t="str">
            <v>CORRIMAO EM MARMORITE, LARGURA 15CM</v>
          </cell>
          <cell r="C5053" t="str">
            <v>M</v>
          </cell>
          <cell r="D5053">
            <v>72.44</v>
          </cell>
        </row>
        <row r="5054">
          <cell r="A5054" t="str">
            <v>73813/001</v>
          </cell>
          <cell r="B5054" t="str">
            <v>JANELA DE MADEIRA ALMOFADADA 1A, 1,5X1,5M, DE ABRIR, INCLUSO GUARNICOE S E DOBRADICAS</v>
          </cell>
          <cell r="C5054" t="str">
            <v>UN</v>
          </cell>
          <cell r="D5054">
            <v>1128.32</v>
          </cell>
        </row>
        <row r="5055">
          <cell r="A5055" t="str">
            <v>73816/001</v>
          </cell>
          <cell r="B5055" t="str">
            <v>EXECUCAO DE DRENO COM TUBOS DE PVC CORRUGADO FLEXIVEL PERFURADO - DN 1 00</v>
          </cell>
          <cell r="C5055" t="str">
            <v>M</v>
          </cell>
          <cell r="D5055">
            <v>24.55</v>
          </cell>
        </row>
        <row r="5056">
          <cell r="A5056" t="str">
            <v>73816/002</v>
          </cell>
          <cell r="B5056" t="str">
            <v>EXECUCAO DE DRENO VERTICAL COM PEDRISCO, DIAMETRO 200MM</v>
          </cell>
          <cell r="C5056" t="str">
            <v>M</v>
          </cell>
          <cell r="D5056">
            <v>20.46</v>
          </cell>
        </row>
        <row r="5057">
          <cell r="A5057" t="str">
            <v>73817/001</v>
          </cell>
          <cell r="B5057" t="str">
            <v>EMBASAMENTO DE MATERIAL GRANULAR - PO DE PEDRA</v>
          </cell>
          <cell r="C5057" t="str">
            <v>M3</v>
          </cell>
          <cell r="D5057">
            <v>71.86</v>
          </cell>
        </row>
        <row r="5058">
          <cell r="A5058" t="str">
            <v>73817/002</v>
          </cell>
          <cell r="B5058" t="str">
            <v>EMBASAMENTO DE MATERIAL GRANULAR - RACHAO</v>
          </cell>
          <cell r="C5058" t="str">
            <v>M3</v>
          </cell>
          <cell r="D5058">
            <v>95.02</v>
          </cell>
        </row>
        <row r="5059">
          <cell r="A5059" t="str">
            <v>73818/001</v>
          </cell>
          <cell r="B5059" t="str">
            <v>PAVIMENTACAO EM PEDRISCO, ESPESSURA 5CM</v>
          </cell>
          <cell r="C5059" t="str">
            <v>M2</v>
          </cell>
          <cell r="D5059">
            <v>5.76</v>
          </cell>
        </row>
        <row r="5060">
          <cell r="A5060" t="str">
            <v>73822/001</v>
          </cell>
          <cell r="B5060" t="str">
            <v>CAPINA E LIMPEZA MANUAL DE TERRENO COM PEQUENOS ARBUSTOS</v>
          </cell>
          <cell r="C5060" t="str">
            <v>M2</v>
          </cell>
          <cell r="D5060">
            <v>3.81</v>
          </cell>
        </row>
        <row r="5061">
          <cell r="A5061" t="str">
            <v>73822/002</v>
          </cell>
          <cell r="B5061" t="str">
            <v>LIMPEZA MECANIZADA DE TERRENO COM REMOCAO DE CAMADA VEGETAL, UTILIZAND O MOTONIVELADORA</v>
          </cell>
          <cell r="C5061" t="str">
            <v>M2</v>
          </cell>
          <cell r="D5061">
            <v>0.51</v>
          </cell>
        </row>
        <row r="5062">
          <cell r="A5062" t="str">
            <v>73824/001</v>
          </cell>
          <cell r="B5062" t="str">
            <v>INSTALACAO DE MISTURADOR VERTICAL</v>
          </cell>
          <cell r="C5062" t="str">
            <v>UN</v>
          </cell>
          <cell r="D5062">
            <v>316.16000000000003</v>
          </cell>
        </row>
        <row r="5063">
          <cell r="A5063" t="str">
            <v>73825/002</v>
          </cell>
          <cell r="B5063" t="str">
            <v>VERTEDOR TRIANGULAR DE ALUMINIO</v>
          </cell>
          <cell r="C5063" t="str">
            <v>M2</v>
          </cell>
          <cell r="D5063">
            <v>779.89</v>
          </cell>
        </row>
        <row r="5064">
          <cell r="A5064" t="str">
            <v>73826/001</v>
          </cell>
          <cell r="B5064" t="str">
            <v>INSTALACAO DE COMPRESSOR DE AR, POTENCIA &lt;= 5 CV</v>
          </cell>
          <cell r="C5064" t="str">
            <v>UN</v>
          </cell>
          <cell r="D5064">
            <v>322.38</v>
          </cell>
        </row>
        <row r="5065">
          <cell r="A5065" t="str">
            <v>73826/002</v>
          </cell>
          <cell r="B5065" t="str">
            <v>INSTALACAO DE COMPRESSOR DE AR, POTENCIA &gt; 5 E &lt;= 10 CV</v>
          </cell>
          <cell r="C5065" t="str">
            <v>UN</v>
          </cell>
          <cell r="D5065">
            <v>419.09</v>
          </cell>
        </row>
        <row r="5066">
          <cell r="A5066" t="str">
            <v>73827/001</v>
          </cell>
          <cell r="B5066" t="str">
            <v>KIT CAVALETE PVC COM REGISTRO 1/2" - FORNECIMENTO E INSTALAÇÃO</v>
          </cell>
          <cell r="C5066" t="str">
            <v>UN</v>
          </cell>
          <cell r="D5066">
            <v>51.62</v>
          </cell>
        </row>
        <row r="5067">
          <cell r="A5067" t="str">
            <v>73831/001</v>
          </cell>
          <cell r="B5067" t="str">
            <v>LAMPADA DE VAPOR DE MERCURIO DE 125W - FORNECIMENTO E INSTALACAO</v>
          </cell>
          <cell r="C5067" t="str">
            <v>UN</v>
          </cell>
          <cell r="D5067">
            <v>14.76</v>
          </cell>
        </row>
        <row r="5068">
          <cell r="A5068" t="str">
            <v>73831/002</v>
          </cell>
          <cell r="B5068" t="str">
            <v>LAMPADA DE VAPOR DE MERCURIO DE 250W - FORNECIMENTO E INSTALACAO</v>
          </cell>
          <cell r="C5068" t="str">
            <v>UN</v>
          </cell>
          <cell r="D5068">
            <v>25.23</v>
          </cell>
        </row>
        <row r="5069">
          <cell r="A5069" t="str">
            <v>73831/003</v>
          </cell>
          <cell r="B5069" t="str">
            <v>LAMPADA DE VAPOR DE MERCURIO DE 400W/250V - FORNECIMENTO E INSTALACAO</v>
          </cell>
          <cell r="C5069" t="str">
            <v>UN</v>
          </cell>
          <cell r="D5069">
            <v>33.270000000000003</v>
          </cell>
        </row>
        <row r="5070">
          <cell r="A5070" t="str">
            <v>73831/004</v>
          </cell>
          <cell r="B5070" t="str">
            <v>LAMPADA MISTA DE 160W - FORNECIMENTO E INSTALACAO</v>
          </cell>
          <cell r="C5070" t="str">
            <v>UN</v>
          </cell>
          <cell r="D5070">
            <v>16.260000000000002</v>
          </cell>
        </row>
        <row r="5071">
          <cell r="A5071" t="str">
            <v>73831/005</v>
          </cell>
          <cell r="B5071" t="str">
            <v>LAMPADA MISTA DE 250W - FORNECIMENTO E INSTALACAO</v>
          </cell>
          <cell r="C5071" t="str">
            <v>UN</v>
          </cell>
          <cell r="D5071">
            <v>21.04</v>
          </cell>
        </row>
        <row r="5072">
          <cell r="A5072" t="str">
            <v>73831/006</v>
          </cell>
          <cell r="B5072" t="str">
            <v>LAMPADA MISTA DE 500W - FORNECIMENTO E INSTALACAO</v>
          </cell>
          <cell r="C5072" t="str">
            <v>UN</v>
          </cell>
          <cell r="D5072">
            <v>37.229999999999997</v>
          </cell>
        </row>
        <row r="5073">
          <cell r="A5073" t="str">
            <v>73831/007</v>
          </cell>
          <cell r="B5073" t="str">
            <v>LAMPADA DE VAPOR DE SODIO DE 150WX220V - FORNECIMENTO E INSTALACAO</v>
          </cell>
          <cell r="C5073" t="str">
            <v>UN</v>
          </cell>
          <cell r="D5073">
            <v>29.97</v>
          </cell>
        </row>
        <row r="5074">
          <cell r="A5074" t="str">
            <v>73831/008</v>
          </cell>
          <cell r="B5074" t="str">
            <v>LAMPADA DE VAPOR DE SODIO DE 250WX220V - FORNECIMENTO E INSTALACAO</v>
          </cell>
          <cell r="C5074" t="str">
            <v>UN</v>
          </cell>
          <cell r="D5074">
            <v>34.159999999999997</v>
          </cell>
        </row>
        <row r="5075">
          <cell r="A5075" t="str">
            <v>73831/009</v>
          </cell>
          <cell r="B5075" t="str">
            <v>LAMPADA DE VAPOR DE SODIO DE 400WX220V - FORNECIMENTO E INSTALACAO</v>
          </cell>
          <cell r="C5075" t="str">
            <v>UN</v>
          </cell>
          <cell r="D5075">
            <v>39.299999999999997</v>
          </cell>
        </row>
        <row r="5076">
          <cell r="A5076" t="str">
            <v>73833/001</v>
          </cell>
          <cell r="B5076" t="str">
            <v>ISOLAMENTO TERMICO COM MANTA DE LA DE VIDRO, ESPESSURA 2,5CM</v>
          </cell>
          <cell r="C5076" t="str">
            <v>M2</v>
          </cell>
          <cell r="D5076">
            <v>48.39</v>
          </cell>
        </row>
        <row r="5077">
          <cell r="A5077" t="str">
            <v>73834/001</v>
          </cell>
          <cell r="B5077" t="str">
            <v>INSTALACAO DE CONJ.MOTO BOMBA SUBMERSIVEL ATE 10 CV</v>
          </cell>
          <cell r="C5077" t="str">
            <v>UN</v>
          </cell>
          <cell r="D5077">
            <v>150.97999999999999</v>
          </cell>
        </row>
        <row r="5078">
          <cell r="A5078" t="str">
            <v>73834/002</v>
          </cell>
          <cell r="B5078" t="str">
            <v>INSTALACAO DE CONJ.MOTO BOMBA SUBMERSIVEL DE 11 A 25 CV</v>
          </cell>
          <cell r="C5078" t="str">
            <v>UN</v>
          </cell>
          <cell r="D5078">
            <v>241.57</v>
          </cell>
        </row>
        <row r="5079">
          <cell r="A5079" t="str">
            <v>73834/003</v>
          </cell>
          <cell r="B5079" t="str">
            <v>INSTALACAO DE CONJ.MOTO BOMBA SUBMERSIVEL DE 26 A 50 CV</v>
          </cell>
          <cell r="C5079" t="str">
            <v>UN</v>
          </cell>
          <cell r="D5079">
            <v>483.14</v>
          </cell>
        </row>
        <row r="5080">
          <cell r="A5080" t="str">
            <v>73834/004</v>
          </cell>
          <cell r="B5080" t="str">
            <v>INSTALACAO DE CONJ.MOTO BOMBA SUBMERSIVEL DE 51 A 100 CV</v>
          </cell>
          <cell r="C5080" t="str">
            <v>UN</v>
          </cell>
          <cell r="D5080">
            <v>724.71</v>
          </cell>
        </row>
        <row r="5081">
          <cell r="A5081" t="str">
            <v>73835/001</v>
          </cell>
          <cell r="B5081" t="str">
            <v>INSTALACAO DE CONJ.MOTO BOMBA VERTICAL POT &lt;= 100 CV</v>
          </cell>
          <cell r="C5081" t="str">
            <v>UN</v>
          </cell>
          <cell r="D5081">
            <v>991.24</v>
          </cell>
        </row>
        <row r="5082">
          <cell r="A5082" t="str">
            <v>73835/002</v>
          </cell>
          <cell r="B5082" t="str">
            <v>INSTALACAO DE CONJ.MOTO BOMBA VERTICAL 100 &lt; POT &lt;= 200 CV</v>
          </cell>
          <cell r="C5082" t="str">
            <v>UN</v>
          </cell>
          <cell r="D5082">
            <v>1348.09</v>
          </cell>
        </row>
        <row r="5083">
          <cell r="A5083" t="str">
            <v>73835/003</v>
          </cell>
          <cell r="B5083" t="str">
            <v>INSTALACAO DE CONJ.MOTO BOMBA VERTICAL 200 &lt; POT &lt;= 300 CV</v>
          </cell>
          <cell r="C5083" t="str">
            <v>UN</v>
          </cell>
          <cell r="D5083">
            <v>1506.69</v>
          </cell>
        </row>
        <row r="5084">
          <cell r="A5084" t="str">
            <v>73836/001</v>
          </cell>
          <cell r="B5084" t="str">
            <v>INSTALACAO DE CONJ.MOTO BOMBA HORIZONTAL ATE 10 CV</v>
          </cell>
          <cell r="C5084" t="str">
            <v>UN</v>
          </cell>
          <cell r="D5084">
            <v>396.49</v>
          </cell>
        </row>
        <row r="5085">
          <cell r="A5085" t="str">
            <v>73836/002</v>
          </cell>
          <cell r="B5085" t="str">
            <v>INSTALACAO DE CONJ.MOTO BOMBA HORIZONTAL DE 12,5 A 25 CV</v>
          </cell>
          <cell r="C5085" t="str">
            <v>UN</v>
          </cell>
          <cell r="D5085">
            <v>515.44000000000005</v>
          </cell>
        </row>
        <row r="5086">
          <cell r="A5086" t="str">
            <v>73836/003</v>
          </cell>
          <cell r="B5086" t="str">
            <v>INSTALACAO DE CONJ.MOTO BOMBA HORIZONTAL DE 30 A 75 CV</v>
          </cell>
          <cell r="C5086" t="str">
            <v>UN</v>
          </cell>
          <cell r="D5086">
            <v>792.99</v>
          </cell>
        </row>
        <row r="5087">
          <cell r="A5087" t="str">
            <v>73836/004</v>
          </cell>
          <cell r="B5087" t="str">
            <v>INSTALACAO DE CONJ.MOTO BOMBA HORIZONTAL DE 100 A 150 CV</v>
          </cell>
          <cell r="C5087" t="str">
            <v>UN</v>
          </cell>
          <cell r="D5087">
            <v>1268.79</v>
          </cell>
        </row>
        <row r="5088">
          <cell r="A5088" t="str">
            <v>73837/001</v>
          </cell>
          <cell r="B5088" t="str">
            <v>INSTALACAO DE CONJ.MOTO BOMBA SUBMERSO ATE 5 CV</v>
          </cell>
          <cell r="C5088" t="str">
            <v>UN</v>
          </cell>
          <cell r="D5088">
            <v>150.97999999999999</v>
          </cell>
        </row>
        <row r="5089">
          <cell r="A5089" t="str">
            <v>73837/002</v>
          </cell>
          <cell r="B5089" t="str">
            <v>INSTALACAO DE CONJ.MOTO BOMBA SUBMERSO DE 6 A 25 CV</v>
          </cell>
          <cell r="C5089" t="str">
            <v>UN</v>
          </cell>
          <cell r="D5089">
            <v>301.95999999999998</v>
          </cell>
        </row>
        <row r="5090">
          <cell r="A5090" t="str">
            <v>73837/003</v>
          </cell>
          <cell r="B5090" t="str">
            <v>INSTALACAO DE CONJ.MOTO BOMBA SUBMERSO DE 26 A 50 CV</v>
          </cell>
          <cell r="C5090" t="str">
            <v>UN</v>
          </cell>
          <cell r="D5090">
            <v>603.92999999999995</v>
          </cell>
        </row>
        <row r="5091">
          <cell r="A5091" t="str">
            <v>73838/001</v>
          </cell>
          <cell r="B5091" t="str">
            <v>PORTA DE VIDRO TEMPERADO, 0,9X2,10M, ESPESSURA 10MM, INCLUSIVE ACESSOR IOS</v>
          </cell>
          <cell r="C5091" t="str">
            <v>UN</v>
          </cell>
          <cell r="D5091">
            <v>1637.15</v>
          </cell>
        </row>
        <row r="5092">
          <cell r="A5092" t="str">
            <v>73839/001</v>
          </cell>
          <cell r="B5092" t="str">
            <v>ASSENTAMENTO DE TUBOS DE AÇO, COM JUNTA ELÁSTICA (COMPRIMENTO DE 6,00 M) - DN 150 MM</v>
          </cell>
          <cell r="C5092" t="str">
            <v>M</v>
          </cell>
          <cell r="D5092">
            <v>5.93</v>
          </cell>
        </row>
        <row r="5093">
          <cell r="A5093" t="str">
            <v>73839/002</v>
          </cell>
          <cell r="B5093" t="str">
            <v>ASSENTAMENTO DE TUBOS DE AÇO, COM JUNTA ELÁSTICA (COMPRIMENTO DE 6,00 M) - DN 200 MM</v>
          </cell>
          <cell r="C5093" t="str">
            <v>M</v>
          </cell>
          <cell r="D5093">
            <v>7.59</v>
          </cell>
        </row>
        <row r="5094">
          <cell r="A5094" t="str">
            <v>73839/003</v>
          </cell>
          <cell r="B5094" t="str">
            <v>ASSENTAMENTO DE TUBOS DE AÇO, COM JUNTA ELÁSTICA (COMPRIMENTO DE 6,00 M) - DN 250 MM</v>
          </cell>
          <cell r="C5094" t="str">
            <v>M</v>
          </cell>
          <cell r="D5094">
            <v>9.14</v>
          </cell>
        </row>
        <row r="5095">
          <cell r="A5095" t="str">
            <v>73839/004</v>
          </cell>
          <cell r="B5095" t="str">
            <v>ASSENTAMENTO DE TUBOS DE AÇO, COM JUNTA ELÁSTICA (COMPRIMENTO DE 6,00 M) - DN 300 MM</v>
          </cell>
          <cell r="C5095" t="str">
            <v>M</v>
          </cell>
          <cell r="D5095">
            <v>10.32</v>
          </cell>
        </row>
        <row r="5096">
          <cell r="A5096" t="str">
            <v>73839/005</v>
          </cell>
          <cell r="B5096" t="str">
            <v>ASSENTAMENTO DE TUBOS DE AÇO, COM JUNTA ELÁSTICA (COMPRIMENTO DE 6,00 M) - DN 350 MM</v>
          </cell>
          <cell r="C5096" t="str">
            <v>M</v>
          </cell>
          <cell r="D5096">
            <v>12.02</v>
          </cell>
        </row>
        <row r="5097">
          <cell r="A5097" t="str">
            <v>73839/006</v>
          </cell>
          <cell r="B5097" t="str">
            <v>ASSENTAMENTO DE TUBOS DE AÇO, COM JUNTA ELÁSTICA (COMPRIMENTO DE 6,00 M) - DN 400 MM</v>
          </cell>
          <cell r="C5097" t="str">
            <v>M</v>
          </cell>
          <cell r="D5097">
            <v>13.74</v>
          </cell>
        </row>
        <row r="5098">
          <cell r="A5098" t="str">
            <v>73839/007</v>
          </cell>
          <cell r="B5098" t="str">
            <v>ASSENTAMENTO DE TUBOS DE AÇO, COM JUNTA ELÁSTICA (COMPRIMENTO DE 6,00 M) - DN 450 MM</v>
          </cell>
          <cell r="C5098" t="str">
            <v>M</v>
          </cell>
          <cell r="D5098">
            <v>15.43</v>
          </cell>
        </row>
        <row r="5099">
          <cell r="A5099" t="str">
            <v>73839/008</v>
          </cell>
          <cell r="B5099" t="str">
            <v>ASSENTAMENTO DE TUBOS DE AÇO, COM JUNTA ELÁSTICA (COMPRIMENTO DE 6,00 M) - DN 500 MM</v>
          </cell>
          <cell r="C5099" t="str">
            <v>M</v>
          </cell>
          <cell r="D5099">
            <v>17.05</v>
          </cell>
        </row>
        <row r="5100">
          <cell r="A5100" t="str">
            <v>73839/009</v>
          </cell>
          <cell r="B5100" t="str">
            <v>ASSENTAMENTO DE TUBOS DE AÇO, COM JUNTA ELÁSTICA (COMPRIMENTO DE 6,00 M) - DN 600 MM</v>
          </cell>
          <cell r="C5100" t="str">
            <v>M</v>
          </cell>
          <cell r="D5100">
            <v>20.52</v>
          </cell>
        </row>
        <row r="5101">
          <cell r="A5101" t="str">
            <v>73839/010</v>
          </cell>
          <cell r="B5101" t="str">
            <v>ASSENTAMENTO DE TUBOS DE AÇO, COM JUNTA ELÁSTICA (COMPRIMENTO DE 6,00 M) - DN 700 MM</v>
          </cell>
          <cell r="C5101" t="str">
            <v>M</v>
          </cell>
          <cell r="D5101">
            <v>26.01</v>
          </cell>
        </row>
        <row r="5102">
          <cell r="A5102" t="str">
            <v>73839/011</v>
          </cell>
          <cell r="B5102" t="str">
            <v>ASSENTAMENTO DE TUBOS DE AÇO, COM JUNTA ELÁSTICA (COMPRIMENTO DE 6,00 M) - DN 800 MM</v>
          </cell>
          <cell r="C5102" t="str">
            <v>M</v>
          </cell>
          <cell r="D5102">
            <v>29.86</v>
          </cell>
        </row>
        <row r="5103">
          <cell r="A5103" t="str">
            <v>73839/013</v>
          </cell>
          <cell r="B5103" t="str">
            <v>ASSENTAMENTO DE TUBOS DE AÇO, COM JUNTA ELÁSTICA (COMPRIMENTO DE 6,00 M) - DN 1000 MM</v>
          </cell>
          <cell r="C5103" t="str">
            <v>M</v>
          </cell>
          <cell r="D5103">
            <v>37.22</v>
          </cell>
        </row>
        <row r="5104">
          <cell r="A5104" t="str">
            <v>73839/014</v>
          </cell>
          <cell r="B5104" t="str">
            <v>ASSENTAMENTO DE TUBOS DE AÇO, COM JUNTA ELÁSTICA (COMPRIMENTO DE 6,00 M) - DN 1100 MM</v>
          </cell>
          <cell r="C5104" t="str">
            <v>M</v>
          </cell>
          <cell r="D5104">
            <v>44.18</v>
          </cell>
        </row>
        <row r="5105">
          <cell r="A5105" t="str">
            <v>73839/015</v>
          </cell>
          <cell r="B5105" t="str">
            <v>ASSENTAMENTO DE TUBOS DE AÇO, COM JUNTA ELÁSTICA (COMPRIMENTO DE 6,00 M) - DN 1200 MM</v>
          </cell>
          <cell r="C5105" t="str">
            <v>M</v>
          </cell>
          <cell r="D5105">
            <v>52.13</v>
          </cell>
        </row>
        <row r="5106">
          <cell r="A5106" t="str">
            <v>73839/016</v>
          </cell>
          <cell r="B5106" t="str">
            <v>ASSENTAMENTO DE TUBOS DE AÇO, COMJUNTA ELÁSTICA (COMPRIMENTO DE 6 M) - DN 900 MM</v>
          </cell>
          <cell r="C5106" t="str">
            <v>M</v>
          </cell>
          <cell r="D5106">
            <v>34.75</v>
          </cell>
        </row>
        <row r="5107">
          <cell r="A5107" t="str">
            <v>73843/001</v>
          </cell>
          <cell r="B5107" t="str">
            <v>MURO DE ARRIMO DE CONCRETO CICLOPICO COM 30% DE PEDRA DE MAO</v>
          </cell>
          <cell r="C5107" t="str">
            <v>M3</v>
          </cell>
          <cell r="D5107">
            <v>295.52</v>
          </cell>
        </row>
        <row r="5108">
          <cell r="A5108" t="str">
            <v>73844/001</v>
          </cell>
          <cell r="B5108" t="str">
            <v>MURO DE ARRIMO DE ALVENARIA DE PEDRA ARGAMASSADA</v>
          </cell>
          <cell r="C5108" t="str">
            <v>M3</v>
          </cell>
          <cell r="D5108">
            <v>416.65</v>
          </cell>
        </row>
        <row r="5109">
          <cell r="A5109" t="str">
            <v>73844/002</v>
          </cell>
          <cell r="B5109" t="str">
            <v>MURO DE ARRIMO DE ALVENARIA DE TIJOLOS</v>
          </cell>
          <cell r="C5109" t="str">
            <v>M3</v>
          </cell>
          <cell r="D5109">
            <v>399.94</v>
          </cell>
        </row>
        <row r="5110">
          <cell r="A5110" t="str">
            <v>73846/001</v>
          </cell>
          <cell r="B5110" t="str">
            <v>MURO DE ARRIMO CELULAR PECAS PRE-MOLDADAS CONCRETO EXCL FORMAS INCL CONFECCAO DAS PECAS MONTAGEM E COMPACTACAO DO SOLO DE ENCHIMENTO.</v>
          </cell>
          <cell r="C5110" t="str">
            <v>M3</v>
          </cell>
          <cell r="D5110">
            <v>220.12</v>
          </cell>
        </row>
        <row r="5111">
          <cell r="A5111" t="str">
            <v>73846/002</v>
          </cell>
          <cell r="B5111" t="str">
            <v>MURO DE ARRIMO CELULAR PECAS PRE-MOLDADAS CONCRETO EXCL MATERIAIS E FORMAS INCL CONFECCAO PECAS MONTAGEM E COMPACTACAO DO SOLO(ENCHIMENTO)</v>
          </cell>
          <cell r="C5111" t="str">
            <v>M3</v>
          </cell>
          <cell r="D5111">
            <v>99.33</v>
          </cell>
        </row>
        <row r="5112">
          <cell r="A5112" t="str">
            <v>73847/001</v>
          </cell>
          <cell r="B5112" t="str">
            <v>ALUGUEL CONTAINER/ESCRIT INCL INST ELET LARG=2,20 COMP=6,20M ALT=2,50M CHAPA ACO C/NERV TRAPEZ FORRO C/ISOL TERMO/ACUSTICO CHASSIS REFORC PISO COMPENS NAVAL EXC TRANSP/CARGA/DESCARGA</v>
          </cell>
          <cell r="C5112" t="str">
            <v>MES</v>
          </cell>
          <cell r="D5112">
            <v>408.2</v>
          </cell>
        </row>
        <row r="5113">
          <cell r="A5113" t="str">
            <v>73847/002</v>
          </cell>
          <cell r="B5113" t="str">
            <v>ALUGUEL CONTAINER/ESCRIT/WC C/1 VASO/1 LAV/1 MIC/4 CHUV LARG =2,20M COMPR=6,20M ALT=2,50M CHAPA ACO NERV TRAPEZ FORROC/ ISOL TERMO-ACUST CHASSIS REFORC PISO COMPENS NAVAL INCL INST ELETR/HIDRO-SANIT EXCL TRANSP/CARGA/DESCARGA</v>
          </cell>
          <cell r="C5113" t="str">
            <v>MES</v>
          </cell>
          <cell r="D5113">
            <v>569.64</v>
          </cell>
        </row>
        <row r="5114">
          <cell r="A5114" t="str">
            <v>73847/003</v>
          </cell>
          <cell r="B5114" t="str">
            <v>ALUGUEL CONTAINER/SANIT C/2 VASOS/1 LAVAT/1 MIC/4 CHUV LARG= 2,20M COMPR=6,20M ALT=2,50M CHAPA ACO C/NERV TRAPEZ FORRO C/ ISOLAM TERMO/ACUSTICO CHASSIS REFORC PISO COMPENS NAVAL INCL INST ELETR/HIDR EXCL TRANSP/CARGA/DESCARG</v>
          </cell>
          <cell r="C5114" t="str">
            <v>MES</v>
          </cell>
          <cell r="D5114">
            <v>652.02</v>
          </cell>
        </row>
        <row r="5115">
          <cell r="A5115" t="str">
            <v>73847/004</v>
          </cell>
          <cell r="B5115" t="str">
            <v>ALUGUEL CONTAINER/SANIT C/4 VASOS/1 LAVAT/1 MIC/4 CHUV LARG= 2,20M COMPR=6,20M ALT=2,50M CHAPAS ACO C/NERV TRAPEZ FORRO C/ ISOL TERMO-ACUST CHASSIS REFORC PISO COMPENS NAVAL INCL INST RA ELETR/HIDRO-SANIT EXCL TRANSP/CARGA/DESCARGA</v>
          </cell>
          <cell r="C5115" t="str">
            <v>MES</v>
          </cell>
          <cell r="D5115">
            <v>735.13</v>
          </cell>
        </row>
        <row r="5116">
          <cell r="A5116" t="str">
            <v>73847/005</v>
          </cell>
          <cell r="B5116" t="str">
            <v>ALUGUEL CONTAINER/SANIT C/7 VASOS/1 LAVAT/1 MIC LARG=2,20M COMPR=6,20M ALT=2,50M CHAPA ACO NERV TRAPEZ FORRO C/ISOL TERMO-ACUST CHASSIS REFORC PISO COMPENS NAVAL INCL INST ELET /HIDRO-SANIT EXCL TRANSP/CARGA/DESCARGA</v>
          </cell>
          <cell r="C5116" t="str">
            <v>MES</v>
          </cell>
          <cell r="D5116">
            <v>768.46</v>
          </cell>
        </row>
        <row r="5117">
          <cell r="A5117" t="str">
            <v>73849/001</v>
          </cell>
          <cell r="B5117" t="str">
            <v>AREIA ASFALTO A QUENTE (AAUQ) COM CAP 50/70, INCLUSO USINAGEM E APLICA CAO, EXCLUSIVE TRANSPORTE</v>
          </cell>
          <cell r="C5117" t="str">
            <v>M3</v>
          </cell>
          <cell r="D5117">
            <v>632.16999999999996</v>
          </cell>
        </row>
        <row r="5118">
          <cell r="A5118" t="str">
            <v>73849/002</v>
          </cell>
          <cell r="B5118" t="str">
            <v>AREIA ASFALTO A FRIO (AAUF), COM EMULSAO RR-2C INCLUSO USINAGEM E APLI CACAO, EXCLUSIVE TRANSPORTE</v>
          </cell>
          <cell r="C5118" t="str">
            <v>M3</v>
          </cell>
          <cell r="D5118">
            <v>500</v>
          </cell>
        </row>
        <row r="5119">
          <cell r="A5119" t="str">
            <v>73850/001</v>
          </cell>
          <cell r="B5119" t="str">
            <v>RODAPE EM MARMORITE, ALTURA 10CM</v>
          </cell>
          <cell r="C5119" t="str">
            <v>M</v>
          </cell>
          <cell r="D5119">
            <v>19.2</v>
          </cell>
        </row>
        <row r="5120">
          <cell r="A5120" t="str">
            <v>73855/001</v>
          </cell>
          <cell r="B5120" t="str">
            <v>CHUMBADOR DE AÇO PARA FIXAÇÃO DE POSTE DE ACO RETO OU CURVO 7 A 9M COM FLANGE - FORNECIMENTO E INSTALACAO</v>
          </cell>
          <cell r="C5120" t="str">
            <v>UN</v>
          </cell>
          <cell r="D5120">
            <v>538.54999999999995</v>
          </cell>
        </row>
        <row r="5121">
          <cell r="A5121" t="str">
            <v>73856/001</v>
          </cell>
          <cell r="B5121" t="str">
            <v>BOCA P/BUEIRO SIMPLES TUBULAR D=0,40M EM CONCRETO CICLOPICO, INCLINDO FORMAS, ESCAVACAO, REATERRO E MATERIAIS, EXCLUINDO MATERIAL REATERRO J AZIDA E TRANSPORTE</v>
          </cell>
          <cell r="C5121" t="str">
            <v>UN</v>
          </cell>
          <cell r="D5121">
            <v>432.51</v>
          </cell>
        </row>
        <row r="5122">
          <cell r="A5122" t="str">
            <v>73856/002</v>
          </cell>
          <cell r="B5122" t="str">
            <v>BOCA PARA BUEIRO SIMPLES TUBULAR, DIAMETRO =0,60M, EM CONCRETO CICLOPI CO, INCLUINDO FORMAS, ESCAVACAO, REATERRO E MATERIAIS, EXCLUINDO MATER IAL REATERRO JAZIDA E TRANSPORTE.</v>
          </cell>
          <cell r="C5122" t="str">
            <v>UN</v>
          </cell>
          <cell r="D5122">
            <v>711.57</v>
          </cell>
        </row>
        <row r="5123">
          <cell r="A5123" t="str">
            <v>73856/003</v>
          </cell>
          <cell r="B5123" t="str">
            <v>BOCA PARA BUEIRO SIMPLES TUBULAR, DIAMETRO =0,80M, EM CONCRETO CICLOPI CO, INCLUINDO FORMAS, ESCAVACAO, REATERRO E MATERIAIS, EXCLUINDO MATER IAL REATERRO JAZIDA E TRANSPORTE.</v>
          </cell>
          <cell r="C5123" t="str">
            <v>UN</v>
          </cell>
          <cell r="D5123">
            <v>1069.83</v>
          </cell>
        </row>
        <row r="5124">
          <cell r="A5124" t="str">
            <v>73856/004</v>
          </cell>
          <cell r="B5124" t="str">
            <v>BOCA PARA BUEIRO SIMPLES TUBULAR, DIAMETRO =1,00M, EM CONCRETO CICLOPI CO, INCLUINDO FORMAS, ESCAVACAO, REATERRO E MATERIAIS, EXCLUINDO MATER IAL REATERRO JAZIDA E TRANSPORTE.</v>
          </cell>
          <cell r="C5124" t="str">
            <v>UN</v>
          </cell>
          <cell r="D5124">
            <v>1512.9</v>
          </cell>
        </row>
        <row r="5125">
          <cell r="A5125" t="str">
            <v>73856/005</v>
          </cell>
          <cell r="B5125" t="str">
            <v>BOCA PARA BUEIRO SIMPLES TUBULAR, DIAMETRO =1,20M, EM CONCRETO CICLOPI CO, INCLUINDO FORMAS, ESCAVACAO, REATERRO E MATERIAIS, EXCLUINDO MATER IAL REATERRO JAZIDA E TRANSPORTE.</v>
          </cell>
          <cell r="C5125" t="str">
            <v>UN</v>
          </cell>
          <cell r="D5125">
            <v>2045.2</v>
          </cell>
        </row>
        <row r="5126">
          <cell r="A5126" t="str">
            <v>73856/006</v>
          </cell>
          <cell r="B5126" t="str">
            <v>BOCA PARA BUEIRO DUPLO TUBULAR, DIAMETRO =0,40M, EM CONCRETO CICLOPICO , INCLUINDO FORMAS, ESCAVACAO, REATERRO E MATERIAIS, EXCLUINDO MATERIA L REATERRO JAZIDA E TRANSPORTE.</v>
          </cell>
          <cell r="C5126" t="str">
            <v>UN</v>
          </cell>
          <cell r="D5126">
            <v>612.62</v>
          </cell>
        </row>
        <row r="5127">
          <cell r="A5127" t="str">
            <v>73856/007</v>
          </cell>
          <cell r="B5127" t="str">
            <v>BOCA PARA BUEIRO DUPLO TUBULAR, DIAMETRO =0,60M, EM CONCRETO CICLOPICO , INCLUINDO FORMAS, ESCAVACAO, REATERRO E MATERIAIS, EXCLUINDO MATERIA L REATERRO JAZIDA E TRANSPORTE.</v>
          </cell>
          <cell r="C5127" t="str">
            <v>UN</v>
          </cell>
          <cell r="D5127">
            <v>1013.53</v>
          </cell>
        </row>
        <row r="5128">
          <cell r="A5128" t="str">
            <v>73856/008</v>
          </cell>
          <cell r="B5128" t="str">
            <v>BOCA PARA BUEIRO DUPLO TUBULAR, DIAMETRO =0,80M, EM CONCRETO CICLOPICO , INCLUINDO FORMAS, ESCAVACAO, REATERRO E MATERIAIS, EXCLUINDO MATERIA L REATERRO JAZIDA E TRANSPORTE.</v>
          </cell>
          <cell r="C5128" t="str">
            <v>UN</v>
          </cell>
          <cell r="D5128">
            <v>1526</v>
          </cell>
        </row>
        <row r="5129">
          <cell r="A5129" t="str">
            <v>73856/009</v>
          </cell>
          <cell r="B5129" t="str">
            <v>BOCA PARA BUEIRO DUPLO TUBULAR, DIAMETRO =1,00M, EM CONCRETO CICLOPICO , INCLUINDO FORMAS, ESCAVACAO, REATERRO E MATERIAIS, EXCLUINDO MATERIA L REATERRO JAZIDA E TRANSPORTE.</v>
          </cell>
          <cell r="C5129" t="str">
            <v>UN</v>
          </cell>
          <cell r="D5129">
            <v>1911.16</v>
          </cell>
        </row>
        <row r="5130">
          <cell r="A5130" t="str">
            <v>73856/010</v>
          </cell>
          <cell r="B5130" t="str">
            <v>BOCA PARA BUEIRO DUPLOTUBULAR, DIAMETRO =1,20M, EM CONCRETO CICLOPICO, INCLUINDO FORMAS, ESCAVACAO, REATERRO E MATERIAIS, EXCLUINDO MATERIAL REATERRO JAZIDA E TRANSPORTE.</v>
          </cell>
          <cell r="C5130" t="str">
            <v>UN</v>
          </cell>
          <cell r="D5130">
            <v>2910.12</v>
          </cell>
        </row>
        <row r="5131">
          <cell r="A5131" t="str">
            <v>73856/011</v>
          </cell>
          <cell r="B5131" t="str">
            <v>BOCA PARA BUEIRO TRIPLO TUBULAR, DIAMETRO =0,40M, EM CONCRETO CICLOPIC O, INCLUINDO FORMAS, ESCAVACAO, REATERRO E MATERIAIS, EXCLUINDO MATERI AL REATERRO JAZIDA E TRANSPORTE.</v>
          </cell>
          <cell r="C5131" t="str">
            <v>UN</v>
          </cell>
          <cell r="D5131">
            <v>792.37</v>
          </cell>
        </row>
        <row r="5132">
          <cell r="A5132" t="str">
            <v>73856/012</v>
          </cell>
          <cell r="B5132" t="str">
            <v>BOCA PARA BUEIRO TRIPLO TUBULAR, DIAMETRO =0,60M, EM CONCRETO CICLOPIC O, INCLUINDO FORMAS, ESCAVACAO, REATERRO E MATERIAIS, EXCLUINDO MATERI AL REATERRO JAZIDA E TRANSPORTE.</v>
          </cell>
          <cell r="C5132" t="str">
            <v>UN</v>
          </cell>
          <cell r="D5132">
            <v>1315.09</v>
          </cell>
        </row>
        <row r="5133">
          <cell r="A5133" t="str">
            <v>73856/013</v>
          </cell>
          <cell r="B5133" t="str">
            <v>BOCA PARA BUEIRO TRIPLO TUBULAR, DIAMETRO =0,80M, EM CONCRETO CICLOPIC O, INCLUINDO FORMAS, ESCAVACAO, REATERRO E MATERIAIS, EXCLUINDO MATERI AL REATERRO JAZIDA E TRANSPORTE.</v>
          </cell>
          <cell r="C5133" t="str">
            <v>UN</v>
          </cell>
          <cell r="D5133">
            <v>1981.85</v>
          </cell>
        </row>
        <row r="5134">
          <cell r="A5134" t="str">
            <v>73856/014</v>
          </cell>
          <cell r="B5134" t="str">
            <v>BOCA PARA BUEIRO TRIPLO TUBULAR, DIAMETRO =1,00M, EM CONCRETO CICLOPIC O, INCLUINDO FORMAS, ESCAVACAO, REATERRO E MATERIAIS, EXCLUINDO MATERI AL REATERRO JAZIDA E TRANSPORTE.</v>
          </cell>
          <cell r="C5134" t="str">
            <v>UN</v>
          </cell>
          <cell r="D5134">
            <v>2799.61</v>
          </cell>
        </row>
        <row r="5135">
          <cell r="A5135" t="str">
            <v>73856/015</v>
          </cell>
          <cell r="B5135" t="str">
            <v>BOCA PARA BUEIRO TRIPLO TUBULAR, DIAMETRO =1,20M, EM CONCRETO CICLOPIC O, INCLUINDO FORMAS, ESCAVACAO, REATERRO E MATERIAIS, EXCLUINDO MATERI AL REATERRO JAZIDA E TRANSPORTE.</v>
          </cell>
          <cell r="C5135" t="str">
            <v>UN</v>
          </cell>
          <cell r="D5135">
            <v>3775.12</v>
          </cell>
        </row>
        <row r="5136">
          <cell r="A5136" t="str">
            <v>73857/001</v>
          </cell>
          <cell r="B5136" t="str">
            <v>TRANSFORMADOR DISTRIBUICAO  75KVA TRIFASICO 60HZ CLASSE 15KV IMERSO EM ÓLEO MINERAL FORNECIMENTO E INSTALACAO</v>
          </cell>
          <cell r="C5136" t="str">
            <v>UN</v>
          </cell>
          <cell r="D5136">
            <v>9692.7199999999993</v>
          </cell>
        </row>
        <row r="5137">
          <cell r="A5137" t="str">
            <v>73857/002</v>
          </cell>
          <cell r="B5137" t="str">
            <v>TRANSFORMADOR DISTRIBUICAO  112,5KVA TRIFASICO 60HZ CLASSE 15KV IMERSO EM ÓLEO MINERAL FORNECIMENTO E INSTALACAO</v>
          </cell>
          <cell r="C5137" t="str">
            <v>UN</v>
          </cell>
          <cell r="D5137">
            <v>11977.42</v>
          </cell>
        </row>
        <row r="5138">
          <cell r="A5138" t="str">
            <v>73857/003</v>
          </cell>
          <cell r="B5138" t="str">
            <v>TRANSFORMADOR DISTRIBUICAO  150KVA TRIFASICO 60HZ CLASSE 15KV IMERSO E M ÓLEO MINERAL FORNECIMENTO E INSTALACAO</v>
          </cell>
          <cell r="C5138" t="str">
            <v>UN</v>
          </cell>
          <cell r="D5138">
            <v>15102</v>
          </cell>
        </row>
        <row r="5139">
          <cell r="A5139" t="str">
            <v>73857/004</v>
          </cell>
          <cell r="B5139" t="str">
            <v>TRANSFORMADOR DISTRIBUICAO  225KVA TRIFASICO 60HZ CLASSE 15KV IMERSO E M ÓLEO MINERAL FORNECIMENTO E INSTALACAO</v>
          </cell>
          <cell r="C5139" t="str">
            <v>UN</v>
          </cell>
          <cell r="D5139">
            <v>21165.56</v>
          </cell>
        </row>
        <row r="5140">
          <cell r="A5140" t="str">
            <v>73857/005</v>
          </cell>
          <cell r="B5140" t="str">
            <v>TRANSFORMADOR DISTRIBUICAO  300KVA TRIFASICO 60HZ CLASSE 15KV IMERSO E M ÓLEO MINERAL FORNECIMENTO E INSTALACAO</v>
          </cell>
          <cell r="C5140" t="str">
            <v>UN</v>
          </cell>
          <cell r="D5140">
            <v>24690.76</v>
          </cell>
        </row>
        <row r="5141">
          <cell r="A5141" t="str">
            <v>73857/006</v>
          </cell>
          <cell r="B5141" t="str">
            <v>TRANSFORMADOR DISTRIBUICAO  500KVA TRIFASICO 60HZ CLASSE 15KV IMERSO E M ÓLEO MINERAL FORNECIMENTO E INSTALACAO</v>
          </cell>
          <cell r="C5141" t="str">
            <v>UN</v>
          </cell>
          <cell r="D5141">
            <v>40233.29</v>
          </cell>
        </row>
        <row r="5142">
          <cell r="A5142" t="str">
            <v>73857/007</v>
          </cell>
          <cell r="B5142" t="str">
            <v>TRANSFORMADOR DISTRIBUICAO  30KVA TRIFASICO 60HZ CLASSE 15KV IMERSO EM ÓLEO MINERAL FORNECIMENTO E INSTALACAO</v>
          </cell>
          <cell r="C5142" t="str">
            <v>UN</v>
          </cell>
          <cell r="D5142">
            <v>6699.32</v>
          </cell>
        </row>
        <row r="5143">
          <cell r="A5143" t="str">
            <v>73857/008</v>
          </cell>
          <cell r="B5143" t="str">
            <v>TRANSFORMADOR DISTRIBUICAO  45KVA TRIFASICO 60HZ CLASSE 15KV IMERSO EM ÓLEO MINERAL FORNECIMENTO E INSTALACAO</v>
          </cell>
          <cell r="C5143" t="str">
            <v>UN</v>
          </cell>
          <cell r="D5143">
            <v>7493.85</v>
          </cell>
        </row>
        <row r="5144">
          <cell r="A5144" t="str">
            <v>73857/009</v>
          </cell>
          <cell r="B5144" t="str">
            <v>TRANSFORMADOR DISTRIBUICAO  750KVA TRIFASICO 60HZ CLASSE 15KV IMERSO E M ÓLEO MINERAL FORNECIMENTO E INSTALACAO</v>
          </cell>
          <cell r="C5144" t="str">
            <v>UN</v>
          </cell>
          <cell r="D5144">
            <v>55153.22</v>
          </cell>
        </row>
        <row r="5145">
          <cell r="A5145" t="str">
            <v>73857/010</v>
          </cell>
          <cell r="B5145" t="str">
            <v>TRANSFORMADOR DISTRIBUICAO  1000KVA TRIFASICO 60HZ CLASSE 15KV IMERSO EM ÓLEO MINERAL FORNECIMENTO E INSTALACAO</v>
          </cell>
          <cell r="C5145" t="str">
            <v>UN</v>
          </cell>
          <cell r="D5145">
            <v>77178.38</v>
          </cell>
        </row>
        <row r="5146">
          <cell r="A5146" t="str">
            <v>73859/001</v>
          </cell>
          <cell r="B5146" t="str">
            <v>DESMATAMENTO E LIMPEZA MECANIZADA DE TERRENO COM REMOCAO DE CAMADA VEG ETAL, UTILIZANDO TRATOR DE ESTEIRAS</v>
          </cell>
          <cell r="C5146" t="str">
            <v>M2</v>
          </cell>
          <cell r="D5146">
            <v>0.14000000000000001</v>
          </cell>
        </row>
        <row r="5147">
          <cell r="A5147" t="str">
            <v>73859/002</v>
          </cell>
          <cell r="B5147" t="str">
            <v>CAPINA E LIMPEZA MANUAL DE TERRENO</v>
          </cell>
          <cell r="C5147" t="str">
            <v>M2</v>
          </cell>
          <cell r="D5147">
            <v>1.01</v>
          </cell>
        </row>
        <row r="5148">
          <cell r="A5148" t="str">
            <v>73861/001</v>
          </cell>
          <cell r="B5148" t="str">
            <v>CONDULETE 1/2" EM LIGA DE ALUMÍNIO FUNDIDO TIPO B - FORNECIMENTO E I NSTALACAO</v>
          </cell>
          <cell r="C5148" t="str">
            <v>UN</v>
          </cell>
          <cell r="D5148">
            <v>11.95</v>
          </cell>
        </row>
        <row r="5149">
          <cell r="A5149" t="str">
            <v>73861/002</v>
          </cell>
          <cell r="B5149" t="str">
            <v>CONDULETE 3/4" EM LIGA DE ALUMÍNIO FUNDIDO TIPO "B" - FORNECIMENTO E I NSTALACAO</v>
          </cell>
          <cell r="C5149" t="str">
            <v>UN</v>
          </cell>
          <cell r="D5149">
            <v>13.06</v>
          </cell>
        </row>
        <row r="5150">
          <cell r="A5150" t="str">
            <v>73861/003</v>
          </cell>
          <cell r="B5150" t="str">
            <v>CONDULETE 1" EM LIGA DE ALUMÍNIO FUNDIDO TIPO "B" - FORNECIMENTO E INS TALACAO</v>
          </cell>
          <cell r="C5150" t="str">
            <v>UN</v>
          </cell>
          <cell r="D5150">
            <v>16.36</v>
          </cell>
        </row>
        <row r="5151">
          <cell r="A5151" t="str">
            <v>73861/004</v>
          </cell>
          <cell r="B5151" t="str">
            <v>CONDULETE 1/2" EM LIGA DE ALUMÍNIO FUNDIDO TIPO "C" - FORNECIMENTO E I NSTALACAO</v>
          </cell>
          <cell r="C5151" t="str">
            <v>UN</v>
          </cell>
          <cell r="D5151">
            <v>11.02</v>
          </cell>
        </row>
        <row r="5152">
          <cell r="A5152" t="str">
            <v>73861/005</v>
          </cell>
          <cell r="B5152" t="str">
            <v>CONDULETE  3/4" EM LIGA DE ALUMÍNIO FUNDIDO TIPO "C" - FORNECIMENTO E INSTALACAO</v>
          </cell>
          <cell r="C5152" t="str">
            <v>UN</v>
          </cell>
          <cell r="D5152">
            <v>14.65</v>
          </cell>
        </row>
        <row r="5153">
          <cell r="A5153" t="str">
            <v>73861/006</v>
          </cell>
          <cell r="B5153" t="str">
            <v>CONDULETE 1" EM LIGA DE ALUMÍNIO FUNDIDO TIPO "C" - FORNECIMENTO E INS TALACAO</v>
          </cell>
          <cell r="C5153" t="str">
            <v>UN</v>
          </cell>
          <cell r="D5153">
            <v>18.09</v>
          </cell>
        </row>
        <row r="5154">
          <cell r="A5154" t="str">
            <v>73861/007</v>
          </cell>
          <cell r="B5154" t="str">
            <v>CONDULETE 1/2" EM LIGA DE ALUMÍNIO FUNDIDO TIPO "E" - FORNECIMENTO E I NSTALACAO</v>
          </cell>
          <cell r="C5154" t="str">
            <v>UN</v>
          </cell>
          <cell r="D5154">
            <v>10.93</v>
          </cell>
        </row>
        <row r="5155">
          <cell r="A5155" t="str">
            <v>73861/008</v>
          </cell>
          <cell r="B5155" t="str">
            <v>CONDULETE 3/4" EM LIGA DE ALUMÍNIO FUNDIDO TIPO "E" - FORNECIMENTO E I NSTALACAO</v>
          </cell>
          <cell r="C5155" t="str">
            <v>UN</v>
          </cell>
          <cell r="D5155">
            <v>11.94</v>
          </cell>
        </row>
        <row r="5156">
          <cell r="A5156" t="str">
            <v>73861/009</v>
          </cell>
          <cell r="B5156" t="str">
            <v>CONDULETE 1" EM LIGA DE ALUMÍNIO FUNDIDO TIPO "E" - FORNECIMENTO E INS TALACAO</v>
          </cell>
          <cell r="C5156" t="str">
            <v>UN</v>
          </cell>
          <cell r="D5156">
            <v>17.64</v>
          </cell>
        </row>
        <row r="5157">
          <cell r="A5157" t="str">
            <v>73861/010</v>
          </cell>
          <cell r="B5157" t="str">
            <v>CONDULETE 1/2" EM LIGA DE ALUMÍNIO FUNDIDO TIPO "LB" - FORNECIMENTO E INSTALACAO</v>
          </cell>
          <cell r="C5157" t="str">
            <v>UN</v>
          </cell>
          <cell r="D5157">
            <v>11.65</v>
          </cell>
        </row>
        <row r="5158">
          <cell r="A5158" t="str">
            <v>73861/011</v>
          </cell>
          <cell r="B5158" t="str">
            <v>CONDULETE 3/4" EM LIGA DE ALUMÍNIO FUNDIDO TIPO "LB" - FORNECIMENTO E INSTALACAO</v>
          </cell>
          <cell r="C5158" t="str">
            <v>UN</v>
          </cell>
          <cell r="D5158">
            <v>13.28</v>
          </cell>
        </row>
        <row r="5159">
          <cell r="A5159" t="str">
            <v>73861/012</v>
          </cell>
          <cell r="B5159" t="str">
            <v>CONDULETE 1" EM LIGA DE ALUMÍNIO FUNDIDO TIPO "LB" - FORNECIMENTO E IN STALACAO</v>
          </cell>
          <cell r="C5159" t="str">
            <v>UN</v>
          </cell>
          <cell r="D5159">
            <v>18.64</v>
          </cell>
        </row>
        <row r="5160">
          <cell r="A5160" t="str">
            <v>73861/013</v>
          </cell>
          <cell r="B5160" t="str">
            <v>CONDULETE 1/2" EM LIGA DE ALUMÍNIO FUNDIDO TIPO "LL" - FORNECIMENTO E INSTALACAO</v>
          </cell>
          <cell r="C5160" t="str">
            <v>UN</v>
          </cell>
          <cell r="D5160">
            <v>11.65</v>
          </cell>
        </row>
        <row r="5161">
          <cell r="A5161" t="str">
            <v>73861/014</v>
          </cell>
          <cell r="B5161" t="str">
            <v>CONDULETE 3/4" EM LIGA DE ALUMÍNIO FUNDIDO TIPO "LL" - FORNECIMENTO E INSTALACAO</v>
          </cell>
          <cell r="C5161" t="str">
            <v>UN</v>
          </cell>
          <cell r="D5161">
            <v>13.28</v>
          </cell>
        </row>
        <row r="5162">
          <cell r="A5162" t="str">
            <v>73861/015</v>
          </cell>
          <cell r="B5162" t="str">
            <v>CONDULETE 1" EM LIGA DE ALUMÍNIO FUNDIDO TIPO "LL" - FORNECIMENTO E IN STALACAO</v>
          </cell>
          <cell r="C5162" t="str">
            <v>UN</v>
          </cell>
          <cell r="D5162">
            <v>18.64</v>
          </cell>
        </row>
        <row r="5163">
          <cell r="A5163" t="str">
            <v>73861/016</v>
          </cell>
          <cell r="B5163" t="str">
            <v>CONDULETE 1/2" EM LIGA DE ALUMÍNIO FUNDIDO TIPO "X" - FORNECIMENTO E I NSTALACAO</v>
          </cell>
          <cell r="C5163" t="str">
            <v>UN</v>
          </cell>
          <cell r="D5163">
            <v>16.68</v>
          </cell>
        </row>
        <row r="5164">
          <cell r="A5164" t="str">
            <v>73861/017</v>
          </cell>
          <cell r="B5164" t="str">
            <v>CONDULETE 3/4" EM LIGA DE ALUMÍNIO FUNDIDO TIPO "X" - FORNECIMENTO E I NSTALACAO</v>
          </cell>
          <cell r="C5164" t="str">
            <v>UN</v>
          </cell>
          <cell r="D5164">
            <v>19.2</v>
          </cell>
        </row>
        <row r="5165">
          <cell r="A5165" t="str">
            <v>73861/018</v>
          </cell>
          <cell r="B5165" t="str">
            <v>CONDULETE 1" EM LIGA DE ALUMÍNIO FUNDIDO TIPO "X" - FORNECIMENTO E INS TALACAO</v>
          </cell>
          <cell r="C5165" t="str">
            <v>UN</v>
          </cell>
          <cell r="D5165">
            <v>22.84</v>
          </cell>
        </row>
        <row r="5166">
          <cell r="A5166" t="str">
            <v>73861/019</v>
          </cell>
          <cell r="B5166" t="str">
            <v>CONDULETE 1/2" EM LIGA DE ALUMÍNIO FUNDIDO TIPO "T" - FORNECIMENTO E I NSTALACAO</v>
          </cell>
          <cell r="C5166" t="str">
            <v>UN</v>
          </cell>
          <cell r="D5166">
            <v>14.04</v>
          </cell>
        </row>
        <row r="5167">
          <cell r="A5167" t="str">
            <v>73861/020</v>
          </cell>
          <cell r="B5167" t="str">
            <v>CONDULETE 3/4" EM LIGA DE ALUMÍNIO FUNDIDO TIPO "T" - FORNECIMENTO E I NSTALACAO</v>
          </cell>
          <cell r="C5167" t="str">
            <v>UN</v>
          </cell>
          <cell r="D5167">
            <v>15.47</v>
          </cell>
        </row>
        <row r="5168">
          <cell r="A5168" t="str">
            <v>73861/021</v>
          </cell>
          <cell r="B5168" t="str">
            <v>CONDULETE 1" EM LIGA DE ALUMÍNIO FUNDIDO TIPO "T" - FORNECIMENTO E INS TALACAO</v>
          </cell>
          <cell r="C5168" t="str">
            <v>UN</v>
          </cell>
          <cell r="D5168">
            <v>22.02</v>
          </cell>
        </row>
        <row r="5169">
          <cell r="A5169" t="str">
            <v>73863/001</v>
          </cell>
          <cell r="B5169" t="str">
            <v>ALVENARIA COM BLOCOS DE CONCRETO CELULAR 10X30X60CM, ESPESSURA 10CM, A SSENTADOS COM ARGAMASSA TRACO 1:2:9 (CIMENTO, CAL E AREIA) PREPARO MAN UAL</v>
          </cell>
          <cell r="C5169" t="str">
            <v>M2</v>
          </cell>
          <cell r="D5169">
            <v>54.35</v>
          </cell>
        </row>
        <row r="5170">
          <cell r="A5170" t="str">
            <v>73863/002</v>
          </cell>
          <cell r="B5170" t="str">
            <v>ALVENARIA COM BLOCOS DE CONCRETO CELULAR 20X30X60CM, ESPESSURA 20CM, A SSENTADOS COM ARGAMASSA TRACO 1:2:9 (CIMENTO, CAL E AREIA) PREPARO MAN UAL</v>
          </cell>
          <cell r="C5170" t="str">
            <v>M2</v>
          </cell>
          <cell r="D5170">
            <v>111.34</v>
          </cell>
        </row>
        <row r="5171">
          <cell r="A5171" t="str">
            <v>73865/001</v>
          </cell>
          <cell r="B5171" t="str">
            <v>FUNDO PREPARADOR PRIMER A BASE DE EPOXI, PARA ESTRUTURA METALICA, UMA DEMAO, ESPESSURA DE 25 MICRA.</v>
          </cell>
          <cell r="C5171" t="str">
            <v>M2</v>
          </cell>
          <cell r="D5171">
            <v>7.51</v>
          </cell>
        </row>
        <row r="5172">
          <cell r="A5172" t="str">
            <v>73866/001</v>
          </cell>
          <cell r="B5172" t="str">
            <v>ESTRUTURA PARA COBERTURA TIPO FINK, EM ALUMINIO ANODIZADO, VAO DE 20M, ESPACAMENTO DAS TESOURAS DE 5M ATE 6,5M</v>
          </cell>
          <cell r="C5172" t="str">
            <v>M2</v>
          </cell>
          <cell r="D5172">
            <v>606.64</v>
          </cell>
        </row>
        <row r="5173">
          <cell r="A5173" t="str">
            <v>73866/002</v>
          </cell>
          <cell r="B5173" t="str">
            <v>ESTRUTURA PARA COBERTURA TIPO FINK, EM ALUMINIO ANODIZADO, VAO DE 30M, ESPACAMENTO DAS TESOURAS DE 5M ATE 6,5M</v>
          </cell>
          <cell r="C5173" t="str">
            <v>M2</v>
          </cell>
          <cell r="D5173">
            <v>636.79999999999995</v>
          </cell>
        </row>
        <row r="5174">
          <cell r="A5174" t="str">
            <v>73866/003</v>
          </cell>
          <cell r="B5174" t="str">
            <v>ESTRUTURA PARA COBERTURA TIPO FINK, EM ALUMINIO ANODIZADO, VAO DE 40M, ESPACAMENTO DAS TESOURAS DE 5M ATE 6,5M</v>
          </cell>
          <cell r="C5174" t="str">
            <v>M2</v>
          </cell>
          <cell r="D5174">
            <v>666.32</v>
          </cell>
        </row>
        <row r="5175">
          <cell r="A5175" t="str">
            <v>73866/004</v>
          </cell>
          <cell r="B5175" t="str">
            <v>ESTRUTURA PARA COBERTURA EM ARCO, EM ALUMINIO ANODIZADO, VAO DE 20M, E SPACAMENTO DE 5M ATE 6,5M</v>
          </cell>
          <cell r="C5175" t="str">
            <v>M2</v>
          </cell>
          <cell r="D5175">
            <v>555.64</v>
          </cell>
        </row>
        <row r="5176">
          <cell r="A5176" t="str">
            <v>73866/005</v>
          </cell>
          <cell r="B5176" t="str">
            <v>ESTRUTURA PARA COBERTURA EM ARCO, EM ALUMINIO ANODIZADO, VAO DE 30M, E SPACAMENTO DE 5M ATE 6,5M</v>
          </cell>
          <cell r="C5176" t="str">
            <v>M2</v>
          </cell>
          <cell r="D5176">
            <v>590.98</v>
          </cell>
        </row>
        <row r="5177">
          <cell r="A5177" t="str">
            <v>73866/006</v>
          </cell>
          <cell r="B5177" t="str">
            <v>ESTRUTURA PARA COBERTURA EM ARCO, EM ALUMINIO ANODIZADO, VAO DE 40M, E SPACAMENTO DE 5M ATE 6,5M</v>
          </cell>
          <cell r="C5177" t="str">
            <v>M2</v>
          </cell>
          <cell r="D5177">
            <v>619.99</v>
          </cell>
        </row>
        <row r="5178">
          <cell r="A5178" t="str">
            <v>73866/007</v>
          </cell>
          <cell r="B5178" t="str">
            <v>ESTRUTURA PARA COBERTURA TIPO SHED, EM ALUMINIO ANODIZADO, VAO DE 20M, ESPACAMENTO DAS TESOURAS DE 5M ATE 6,5M</v>
          </cell>
          <cell r="C5178" t="str">
            <v>M2</v>
          </cell>
          <cell r="D5178">
            <v>659.65</v>
          </cell>
        </row>
        <row r="5179">
          <cell r="A5179" t="str">
            <v>73866/008</v>
          </cell>
          <cell r="B5179" t="str">
            <v>ESTRUTURA PARA COBERTURA TIPO SHED, EM ALUMINIO ANODIZADO, VAO DE 30M, ESPACAMENTO DAS TESOURAS DE 5M ATE 6,5M</v>
          </cell>
          <cell r="C5179" t="str">
            <v>M2</v>
          </cell>
          <cell r="D5179">
            <v>801.61</v>
          </cell>
        </row>
        <row r="5180">
          <cell r="A5180" t="str">
            <v>73866/009</v>
          </cell>
          <cell r="B5180" t="str">
            <v>ESTRUTURA PARA COBERTURA TIPO SHED, EM ALUMINIO ANODIZADO, VAO DE 40M, ESPACAMENTO DAS TESOURAS DE 5M ATE 6,5M</v>
          </cell>
          <cell r="C5180" t="str">
            <v>M2</v>
          </cell>
          <cell r="D5180">
            <v>831.56</v>
          </cell>
        </row>
        <row r="5181">
          <cell r="A5181" t="str">
            <v>73867/001</v>
          </cell>
          <cell r="B5181" t="str">
            <v>ESTRUTURA TIPO ESPACIAL EM ALUMINIO ANODIZADO, VAO DE 20M</v>
          </cell>
          <cell r="C5181" t="str">
            <v>M2</v>
          </cell>
          <cell r="D5181">
            <v>243.82</v>
          </cell>
        </row>
        <row r="5182">
          <cell r="A5182" t="str">
            <v>73867/002</v>
          </cell>
          <cell r="B5182" t="str">
            <v>ESTRUTURA TIPO ESPACIAL EM ALUMINIO ANODIZADO, VAO DE 30M</v>
          </cell>
          <cell r="C5182" t="str">
            <v>M2</v>
          </cell>
          <cell r="D5182">
            <v>277.39</v>
          </cell>
        </row>
        <row r="5183">
          <cell r="A5183" t="str">
            <v>73867/003</v>
          </cell>
          <cell r="B5183" t="str">
            <v>ESTRUTURA TIPO ESPACIAL EM ALUMINIO ANODIZADO, VAO DE 40M</v>
          </cell>
          <cell r="C5183" t="str">
            <v>M2</v>
          </cell>
          <cell r="D5183">
            <v>352.01</v>
          </cell>
        </row>
        <row r="5184">
          <cell r="A5184" t="str">
            <v>73867/004</v>
          </cell>
          <cell r="B5184" t="str">
            <v>ESTRUTURA TIPO ESPACIAL EM ALUMINIO ANODIZADO, VAO DE 50M</v>
          </cell>
          <cell r="C5184" t="str">
            <v>M2</v>
          </cell>
          <cell r="D5184">
            <v>366.93</v>
          </cell>
        </row>
        <row r="5185">
          <cell r="A5185" t="str">
            <v>73870/001</v>
          </cell>
          <cell r="B5185" t="str">
            <v>VÁLVULA DE ESFERA EM BRONZE Ø 1/2" - FORNECIMENTO E INSTALAÇÃO</v>
          </cell>
          <cell r="C5185" t="str">
            <v>UN</v>
          </cell>
          <cell r="D5185">
            <v>43.95</v>
          </cell>
        </row>
        <row r="5186">
          <cell r="A5186" t="str">
            <v>73870/002</v>
          </cell>
          <cell r="B5186" t="str">
            <v>VÁLVULA DE ESFERA EM BRONZE Ø 3/4" - FORNECIMENTO E INSTALAÇÃO</v>
          </cell>
          <cell r="C5186" t="str">
            <v>UN</v>
          </cell>
          <cell r="D5186">
            <v>48.13</v>
          </cell>
        </row>
        <row r="5187">
          <cell r="A5187" t="str">
            <v>73870/003</v>
          </cell>
          <cell r="B5187" t="str">
            <v>VÁLVULA DE ESFERA EM BRONZE Ø 1"  - FORNECIMENTO E INSTALAÇÃO</v>
          </cell>
          <cell r="C5187" t="str">
            <v>UN</v>
          </cell>
          <cell r="D5187">
            <v>58.95</v>
          </cell>
        </row>
        <row r="5188">
          <cell r="A5188" t="str">
            <v>73870/004</v>
          </cell>
          <cell r="B5188" t="str">
            <v>REGISTRO DE ESFERA EM BRONZE D= 1.1/4" FORNEC E COLOCACAO</v>
          </cell>
          <cell r="C5188" t="str">
            <v>UN</v>
          </cell>
          <cell r="D5188">
            <v>79.430000000000007</v>
          </cell>
        </row>
        <row r="5189">
          <cell r="A5189" t="str">
            <v>73870/005</v>
          </cell>
          <cell r="B5189" t="str">
            <v>VÁLVULA DE ESFERA EM BRONZE Ø 1.1/2" - FORNECIMENTO E INSTALAÇÃO</v>
          </cell>
          <cell r="C5189" t="str">
            <v>UN</v>
          </cell>
          <cell r="D5189">
            <v>95.1</v>
          </cell>
        </row>
        <row r="5190">
          <cell r="A5190" t="str">
            <v>73870/006</v>
          </cell>
          <cell r="B5190" t="str">
            <v>VÁLVULA DE ESFERA EM BRONZE Ø 2" - FORNECIMENTO E INSTALAÇÃO</v>
          </cell>
          <cell r="C5190" t="str">
            <v>UN</v>
          </cell>
          <cell r="D5190">
            <v>135.62</v>
          </cell>
        </row>
        <row r="5191">
          <cell r="A5191" t="str">
            <v>73872/001</v>
          </cell>
          <cell r="B5191" t="str">
            <v>IMPERMEABILIZACAO COM PINTURA A BASE DE RESINA EPOXI ALCATRAO, UMA DEM AO.</v>
          </cell>
          <cell r="C5191" t="str">
            <v>M2</v>
          </cell>
          <cell r="D5191">
            <v>24.25</v>
          </cell>
        </row>
        <row r="5192">
          <cell r="A5192" t="str">
            <v>73872/002</v>
          </cell>
          <cell r="B5192" t="str">
            <v>IMPERMEABILIZACAO COM PINTURA A BASE DE RESINA EPOXI ALCATRAO, DUAS DE MAOS.</v>
          </cell>
          <cell r="C5192" t="str">
            <v>M2</v>
          </cell>
          <cell r="D5192">
            <v>47.27</v>
          </cell>
        </row>
        <row r="5193">
          <cell r="A5193" t="str">
            <v>73873/001</v>
          </cell>
          <cell r="B5193" t="str">
            <v>LEITO FILTRANTE - COLOCACAO E APILOAMENTO DE TERRA NO FILTRO</v>
          </cell>
          <cell r="C5193" t="str">
            <v>M3</v>
          </cell>
          <cell r="D5193">
            <v>59.4</v>
          </cell>
        </row>
        <row r="5194">
          <cell r="A5194" t="str">
            <v>73873/002</v>
          </cell>
          <cell r="B5194" t="str">
            <v>LEITO FILTRANTE - FORN.E ENCHIMENTO C/ BRITA NO. 4</v>
          </cell>
          <cell r="C5194" t="str">
            <v>M3</v>
          </cell>
          <cell r="D5194">
            <v>128.46</v>
          </cell>
        </row>
        <row r="5195">
          <cell r="A5195" t="str">
            <v>73873/003</v>
          </cell>
          <cell r="B5195" t="str">
            <v>LEITO FILTRANTE - COLOCACAO DE AREIA NOS FILTROS</v>
          </cell>
          <cell r="C5195" t="str">
            <v>M3</v>
          </cell>
          <cell r="D5195">
            <v>59.4</v>
          </cell>
        </row>
        <row r="5196">
          <cell r="A5196" t="str">
            <v>73873/004</v>
          </cell>
          <cell r="B5196" t="str">
            <v>LEITO FILTRANTE - COLOCACAO DE PEDREGULHOS NOS FILTROS</v>
          </cell>
          <cell r="C5196" t="str">
            <v>M3</v>
          </cell>
          <cell r="D5196">
            <v>65.06</v>
          </cell>
        </row>
        <row r="5197">
          <cell r="A5197" t="str">
            <v>73873/005</v>
          </cell>
          <cell r="B5197" t="str">
            <v>LEITO FILTRANTE - COLOCACAO DE ANTRACITO NOS FILTROS</v>
          </cell>
          <cell r="C5197" t="str">
            <v>M3</v>
          </cell>
          <cell r="D5197">
            <v>59.4</v>
          </cell>
        </row>
        <row r="5198">
          <cell r="A5198" t="str">
            <v>73874/001</v>
          </cell>
          <cell r="B5198" t="str">
            <v>REMOCAO DE PINTURAS COM JATEAMENTO DE AREIA, EM SUPERFICIES METALICAS</v>
          </cell>
          <cell r="C5198" t="str">
            <v>M2</v>
          </cell>
          <cell r="D5198">
            <v>27.13</v>
          </cell>
        </row>
        <row r="5199">
          <cell r="A5199" t="str">
            <v>73876/001</v>
          </cell>
          <cell r="B5199" t="str">
            <v>PISO DE BORRACHA PASTILHADO, ESPESSURA 7MM, FIXADO COM COLA</v>
          </cell>
          <cell r="C5199" t="str">
            <v>M2</v>
          </cell>
          <cell r="D5199">
            <v>134.80000000000001</v>
          </cell>
        </row>
        <row r="5200">
          <cell r="A5200" t="str">
            <v>73877/001</v>
          </cell>
          <cell r="B5200" t="str">
            <v>ESCORAMENTO DE VALAS COM PRANCHOES METALICOS - AREA CRAVADA</v>
          </cell>
          <cell r="C5200" t="str">
            <v>M2</v>
          </cell>
          <cell r="D5200">
            <v>46.43</v>
          </cell>
        </row>
        <row r="5201">
          <cell r="A5201" t="str">
            <v>73877/002</v>
          </cell>
          <cell r="B5201" t="str">
            <v>ESCORAMENTO DE VALAS COM PRANCHOES METALICOS - AREA NAO CRAVADA</v>
          </cell>
          <cell r="C5201" t="str">
            <v>M2</v>
          </cell>
          <cell r="D5201">
            <v>33.119999999999997</v>
          </cell>
        </row>
        <row r="5202">
          <cell r="A5202" t="str">
            <v>73881/001</v>
          </cell>
          <cell r="B5202" t="str">
            <v>EXECUCAO DE DRENO COM MANTA GEOTEXTIL 200 G/M2</v>
          </cell>
          <cell r="C5202" t="str">
            <v>M2</v>
          </cell>
          <cell r="D5202">
            <v>7.52</v>
          </cell>
        </row>
        <row r="5203">
          <cell r="A5203" t="str">
            <v>73881/002</v>
          </cell>
          <cell r="B5203" t="str">
            <v>EXECUCAO DE DRENO COM MANTA GEOTEXTIL 300 G/M2</v>
          </cell>
          <cell r="C5203" t="str">
            <v>M2</v>
          </cell>
          <cell r="D5203">
            <v>11.34</v>
          </cell>
        </row>
        <row r="5204">
          <cell r="A5204" t="str">
            <v>73881/003</v>
          </cell>
          <cell r="B5204" t="str">
            <v>EXECUCAO DE DRENO COM MANTA GEOTEXTIL 400 G/M2</v>
          </cell>
          <cell r="C5204" t="str">
            <v>M2</v>
          </cell>
          <cell r="D5204">
            <v>13.82</v>
          </cell>
        </row>
        <row r="5205">
          <cell r="A5205" t="str">
            <v>73882/001</v>
          </cell>
          <cell r="B5205" t="str">
            <v>CALHA EM CONCRETO SIMPLES, EM MEIA CANA, DIAMETRO 200 MM</v>
          </cell>
          <cell r="C5205" t="str">
            <v>M</v>
          </cell>
          <cell r="D5205">
            <v>25.1</v>
          </cell>
        </row>
        <row r="5206">
          <cell r="A5206" t="str">
            <v>73882/002</v>
          </cell>
          <cell r="B5206" t="str">
            <v>CALHA EM CONCRETO SIMPLES, MEIA CANA DE CONCRETO, DIAMETRO 300 MM</v>
          </cell>
          <cell r="C5206" t="str">
            <v>M</v>
          </cell>
          <cell r="D5206">
            <v>29.87</v>
          </cell>
        </row>
        <row r="5207">
          <cell r="A5207" t="str">
            <v>73882/003</v>
          </cell>
          <cell r="B5207" t="str">
            <v>CALHA EM CONCRETO SIMPLES, EM MEIA CANA DE CONCRETO, DIAMETRO 400 MM</v>
          </cell>
          <cell r="C5207" t="str">
            <v>M</v>
          </cell>
          <cell r="D5207">
            <v>39.26</v>
          </cell>
        </row>
        <row r="5208">
          <cell r="A5208" t="str">
            <v>73882/004</v>
          </cell>
          <cell r="B5208" t="str">
            <v>CALHA EM CONCRETO SIMPLES, EM MEIA CANA DE CONCRETO, DIAMETRO 500 MM</v>
          </cell>
          <cell r="C5208" t="str">
            <v>M</v>
          </cell>
          <cell r="D5208">
            <v>59.66</v>
          </cell>
        </row>
        <row r="5209">
          <cell r="A5209" t="str">
            <v>73882/005</v>
          </cell>
          <cell r="B5209" t="str">
            <v>CALHA EM CONCRETO SIMPLES, EM MEIA CANA DE CONCRETO, DIAMETRO 600 MM</v>
          </cell>
          <cell r="C5209" t="str">
            <v>M</v>
          </cell>
          <cell r="D5209">
            <v>70.38</v>
          </cell>
        </row>
        <row r="5210">
          <cell r="A5210" t="str">
            <v>73883/001</v>
          </cell>
          <cell r="B5210" t="str">
            <v>EXECUCAO DE DRENO FRANCES COM AREIA MEDIA</v>
          </cell>
          <cell r="C5210" t="str">
            <v>M3</v>
          </cell>
          <cell r="D5210">
            <v>91.52</v>
          </cell>
        </row>
        <row r="5211">
          <cell r="A5211" t="str">
            <v>73883/002</v>
          </cell>
          <cell r="B5211" t="str">
            <v>EXECUCAO DE DRENO FRANCES COM BRITA NUM 2</v>
          </cell>
          <cell r="C5211" t="str">
            <v>M3</v>
          </cell>
          <cell r="D5211">
            <v>83.39</v>
          </cell>
        </row>
        <row r="5212">
          <cell r="A5212" t="str">
            <v>73883/003</v>
          </cell>
          <cell r="B5212" t="str">
            <v>EXECUCAO DE DRENO FRANCES COM CASCALHO</v>
          </cell>
          <cell r="C5212" t="str">
            <v>M3</v>
          </cell>
          <cell r="D5212">
            <v>51.66</v>
          </cell>
        </row>
        <row r="5213">
          <cell r="A5213" t="str">
            <v>73884/001</v>
          </cell>
          <cell r="B5213" t="str">
            <v>INSTALAÇÃO DE VÁLVULAS OU REGISTROS COM JUNTA FLANGEADA - DN 50</v>
          </cell>
          <cell r="C5213" t="str">
            <v>UN</v>
          </cell>
          <cell r="D5213">
            <v>45.5</v>
          </cell>
        </row>
        <row r="5214">
          <cell r="A5214" t="str">
            <v>73884/002</v>
          </cell>
          <cell r="B5214" t="str">
            <v>INSTALAÇÃO DE VÁLVULAS OU REGISTROS COM JUNTA FLANGEADA - DN 75</v>
          </cell>
          <cell r="C5214" t="str">
            <v>UN</v>
          </cell>
          <cell r="D5214">
            <v>71.09</v>
          </cell>
        </row>
        <row r="5215">
          <cell r="A5215" t="str">
            <v>73884/003</v>
          </cell>
          <cell r="B5215" t="str">
            <v>INSTALAÇÃO DE VÁLVULAS OU REGISTROS COM JUNTA FLANGEADA - DN 100</v>
          </cell>
          <cell r="C5215" t="str">
            <v>UN</v>
          </cell>
          <cell r="D5215">
            <v>88.86</v>
          </cell>
        </row>
        <row r="5216">
          <cell r="A5216" t="str">
            <v>73884/004</v>
          </cell>
          <cell r="B5216" t="str">
            <v>INSTALAÇÃO DE VÁLVULAS OU REGISTROS COM JUNTA FLANGEADA - DN 150</v>
          </cell>
          <cell r="C5216" t="str">
            <v>UN</v>
          </cell>
          <cell r="D5216">
            <v>373.04</v>
          </cell>
        </row>
        <row r="5217">
          <cell r="A5217" t="str">
            <v>73884/005</v>
          </cell>
          <cell r="B5217" t="str">
            <v>INSTALAÇÃO DE VÁLVULAS OU REGISTROS COM JUNTA FLANGEADA - DN 200</v>
          </cell>
          <cell r="C5217" t="str">
            <v>UN</v>
          </cell>
          <cell r="D5217">
            <v>435.21</v>
          </cell>
        </row>
        <row r="5218">
          <cell r="A5218" t="str">
            <v>73884/006</v>
          </cell>
          <cell r="B5218" t="str">
            <v>INSTALAÇÃO DE VÁLVULAS OU REGISTROS COM JUNTA FLANGEADA - DN 250</v>
          </cell>
          <cell r="C5218" t="str">
            <v>UN</v>
          </cell>
          <cell r="D5218">
            <v>528.47</v>
          </cell>
        </row>
        <row r="5219">
          <cell r="A5219" t="str">
            <v>73884/007</v>
          </cell>
          <cell r="B5219" t="str">
            <v>INSTALAÇÃO DE VÁLVULAS OU REGISTROS COM JUNTA FLANGEADA - DN 300</v>
          </cell>
          <cell r="C5219" t="str">
            <v>UN</v>
          </cell>
          <cell r="D5219">
            <v>590.65</v>
          </cell>
        </row>
        <row r="5220">
          <cell r="A5220" t="str">
            <v>73884/008</v>
          </cell>
          <cell r="B5220" t="str">
            <v>INSTALAÇÃO DE VÁLVULAS OU REGISTROS COM JUNTA FLANGEADA - DN 350</v>
          </cell>
          <cell r="C5220" t="str">
            <v>UN</v>
          </cell>
          <cell r="D5220">
            <v>621.73</v>
          </cell>
        </row>
        <row r="5221">
          <cell r="A5221" t="str">
            <v>73884/009</v>
          </cell>
          <cell r="B5221" t="str">
            <v>INSTALAÇÃO DE VÁLVULAS OU REGISTROS COM JUNTA FLANGEADA - DN 400</v>
          </cell>
          <cell r="C5221" t="str">
            <v>UN</v>
          </cell>
          <cell r="D5221">
            <v>683.91</v>
          </cell>
        </row>
        <row r="5222">
          <cell r="A5222" t="str">
            <v>73884/010</v>
          </cell>
          <cell r="B5222" t="str">
            <v>INSTALAÇÃO DE VÁLVULAS OU REGISTROS COM JUNTA FLANGEADA - DN 450</v>
          </cell>
          <cell r="C5222" t="str">
            <v>UN</v>
          </cell>
          <cell r="D5222">
            <v>714.99</v>
          </cell>
        </row>
        <row r="5223">
          <cell r="A5223" t="str">
            <v>73884/011</v>
          </cell>
          <cell r="B5223" t="str">
            <v>INSTALAÇÃO DE VÁLVULAS OU REGISTROS COM JUNTA FLANGEADA - DN 500</v>
          </cell>
          <cell r="C5223" t="str">
            <v>UN</v>
          </cell>
          <cell r="D5223">
            <v>777.17</v>
          </cell>
        </row>
        <row r="5224">
          <cell r="A5224" t="str">
            <v>73884/012</v>
          </cell>
          <cell r="B5224" t="str">
            <v>INSTALAÇÃO DE VÁLVULAS OU REGISTROS COM JUNTA FLANGEADA - DN 600</v>
          </cell>
          <cell r="C5224" t="str">
            <v>UN</v>
          </cell>
          <cell r="D5224">
            <v>839.34</v>
          </cell>
        </row>
        <row r="5225">
          <cell r="A5225" t="str">
            <v>73884/013</v>
          </cell>
          <cell r="B5225" t="str">
            <v>INSTALAÇÃO DE VÁLVULAS OU REGISTROS COM JUNTA FLANGEADA - DN 700</v>
          </cell>
          <cell r="C5225" t="str">
            <v>UN</v>
          </cell>
          <cell r="D5225">
            <v>941.6</v>
          </cell>
        </row>
        <row r="5226">
          <cell r="A5226" t="str">
            <v>73884/014</v>
          </cell>
          <cell r="B5226" t="str">
            <v>INSTALAÇÃO DE VÁLVULAS OU REGISTROS COM JUNTA FLANGEADA - DN 800</v>
          </cell>
          <cell r="C5226" t="str">
            <v>UN</v>
          </cell>
          <cell r="D5226">
            <v>941.6</v>
          </cell>
        </row>
        <row r="5227">
          <cell r="A5227" t="str">
            <v>73884/015</v>
          </cell>
          <cell r="B5227" t="str">
            <v>INSTALAÇÃO DE VÁLVULAS OU REGISTROS COM JUNTA FLANGEADA - DN 900</v>
          </cell>
          <cell r="C5227" t="str">
            <v>UN</v>
          </cell>
          <cell r="D5227">
            <v>953.01</v>
          </cell>
        </row>
        <row r="5228">
          <cell r="A5228" t="str">
            <v>73884/016</v>
          </cell>
          <cell r="B5228" t="str">
            <v>INSTALAÇÃO DE VÁLVULAS OU REGISTROS COM JUNTA FLANGEADA - DN 1000</v>
          </cell>
          <cell r="C5228" t="str">
            <v>UN</v>
          </cell>
          <cell r="D5228">
            <v>1076.1199999999999</v>
          </cell>
        </row>
        <row r="5229">
          <cell r="A5229" t="str">
            <v>73885/001</v>
          </cell>
          <cell r="B5229" t="str">
            <v>INSTALAÇÃO DE VÁLVULAS OU REGISTROS COM JUNTA ELÁSTICA - DN 50</v>
          </cell>
          <cell r="C5229" t="str">
            <v>UN</v>
          </cell>
          <cell r="D5229">
            <v>22.16</v>
          </cell>
        </row>
        <row r="5230">
          <cell r="A5230" t="str">
            <v>73885/002</v>
          </cell>
          <cell r="B5230" t="str">
            <v>INSTALAÇÃO DE VÁLVULAS OU REGISTROS COM JUNTA ELÁSTICA - DN 75</v>
          </cell>
          <cell r="C5230" t="str">
            <v>UN</v>
          </cell>
          <cell r="D5230">
            <v>26.66</v>
          </cell>
        </row>
        <row r="5231">
          <cell r="A5231" t="str">
            <v>73885/003</v>
          </cell>
          <cell r="B5231" t="str">
            <v>INSTALAÇÃO DE VÁLVULAS OU REGISTROS COM JUNTA ELÁSTICA - DN 100</v>
          </cell>
          <cell r="C5231" t="str">
            <v>UN</v>
          </cell>
          <cell r="D5231">
            <v>30.21</v>
          </cell>
        </row>
        <row r="5232">
          <cell r="A5232" t="str">
            <v>73885/004</v>
          </cell>
          <cell r="B5232" t="str">
            <v>INSTALAÇÃO DE VÁLVULAS OU REGISTROS COM JUNTA ELÁSTICA - DN 150</v>
          </cell>
          <cell r="C5232" t="str">
            <v>UN</v>
          </cell>
          <cell r="D5232">
            <v>136.78</v>
          </cell>
        </row>
        <row r="5233">
          <cell r="A5233" t="str">
            <v>73885/005</v>
          </cell>
          <cell r="B5233" t="str">
            <v>INSTALAÇÃO DE VÁLVULAS OU REGISTROS COM JUNTA ELÁSTICA - DN 200</v>
          </cell>
          <cell r="C5233" t="str">
            <v>UN</v>
          </cell>
          <cell r="D5233">
            <v>177.19</v>
          </cell>
        </row>
        <row r="5234">
          <cell r="A5234" t="str">
            <v>73885/006</v>
          </cell>
          <cell r="B5234" t="str">
            <v>INSTALAÇÃO DE VÁLVULAS OU REGISTROS COM JUNTA ELÁSTICA - DN 250</v>
          </cell>
          <cell r="C5234" t="str">
            <v>UN</v>
          </cell>
          <cell r="D5234">
            <v>208.28</v>
          </cell>
        </row>
        <row r="5235">
          <cell r="A5235" t="str">
            <v>73885/007</v>
          </cell>
          <cell r="B5235" t="str">
            <v>INSTALAÇÃO DE VÁLVULAS OU REGISTROS COM JUNTA ELÁSTICA - DN 300</v>
          </cell>
          <cell r="C5235" t="str">
            <v>UN</v>
          </cell>
          <cell r="D5235">
            <v>226.93</v>
          </cell>
        </row>
        <row r="5236">
          <cell r="A5236" t="str">
            <v>73885/008</v>
          </cell>
          <cell r="B5236" t="str">
            <v>INSTALAÇÃO DE VÁLVULAS OU REGISTROS COM JUNTA ELÁSTICA - DN 350</v>
          </cell>
          <cell r="C5236" t="str">
            <v>UN</v>
          </cell>
          <cell r="D5236">
            <v>248.69</v>
          </cell>
        </row>
        <row r="5237">
          <cell r="A5237" t="str">
            <v>73885/009</v>
          </cell>
          <cell r="B5237" t="str">
            <v>INSTALAÇÃO DE VÁLVULAS OU REGISTROS COM JUNTA ELÁSTICA - DN 400</v>
          </cell>
          <cell r="C5237" t="str">
            <v>UN</v>
          </cell>
          <cell r="D5237">
            <v>273.56</v>
          </cell>
        </row>
        <row r="5238">
          <cell r="A5238" t="str">
            <v>73885/010</v>
          </cell>
          <cell r="B5238" t="str">
            <v>INSTALAÇÃO DE VÁLVULAS OU REGISTROS COM JUNTA ELÁSTICA - DN 450</v>
          </cell>
          <cell r="C5238" t="str">
            <v>UN</v>
          </cell>
          <cell r="D5238">
            <v>295.32</v>
          </cell>
        </row>
        <row r="5239">
          <cell r="A5239" t="str">
            <v>73885/011</v>
          </cell>
          <cell r="B5239" t="str">
            <v>INSTALAÇÃO DE VÁLVULAS OU REGISTROS COM JUNTA ELÁSTICA - DN 500</v>
          </cell>
          <cell r="C5239" t="str">
            <v>UN</v>
          </cell>
          <cell r="D5239">
            <v>310.86</v>
          </cell>
        </row>
        <row r="5240">
          <cell r="A5240" t="str">
            <v>73885/012</v>
          </cell>
          <cell r="B5240" t="str">
            <v>INSTALAÇÃO DE VÁLVULAS OU REGISTROS COM JUNTA ELÁSTICA - DN 600</v>
          </cell>
          <cell r="C5240" t="str">
            <v>UN</v>
          </cell>
          <cell r="D5240">
            <v>354.39</v>
          </cell>
        </row>
        <row r="5241">
          <cell r="A5241" t="str">
            <v>73886/001</v>
          </cell>
          <cell r="B5241" t="str">
            <v>RODAPE EM MADEIRA, ALTURA 7CM, FIXADO EM PECAS DE MADEIRA</v>
          </cell>
          <cell r="C5241" t="str">
            <v>M</v>
          </cell>
          <cell r="D5241">
            <v>9.16</v>
          </cell>
        </row>
        <row r="5242">
          <cell r="A5242" t="str">
            <v>73887/001</v>
          </cell>
          <cell r="B5242" t="str">
            <v>ASSENTAMENTO SIMPLES DE TUBOS DE FERRO FUNDIDO (FOFO) C/ JUNTA ELASTIC A -  DN 75 MM - INCLUSIVE TRANSPORTE</v>
          </cell>
          <cell r="C5242" t="str">
            <v>M</v>
          </cell>
          <cell r="D5242">
            <v>2.69</v>
          </cell>
        </row>
        <row r="5243">
          <cell r="A5243" t="str">
            <v>73887/002</v>
          </cell>
          <cell r="B5243" t="str">
            <v>ASSENTAMENTO SIMPLES DE TUBOS DE FERRO FUNDIDO (FOFO) C/ JUNTA ELASTIC A - DN 100 - INCLUSIVE TRANSPORTE</v>
          </cell>
          <cell r="C5243" t="str">
            <v>M</v>
          </cell>
          <cell r="D5243">
            <v>3.23</v>
          </cell>
        </row>
        <row r="5244">
          <cell r="A5244" t="str">
            <v>73887/003</v>
          </cell>
          <cell r="B5244" t="str">
            <v>ASSENTAMENTO SIMPLES DE TUBOS DE FERRO FUNDIDO (FOFO) C/ JUNTA ELASTIC A - DN 150 - INCLUSIVE TRANSPORTE</v>
          </cell>
          <cell r="C5244" t="str">
            <v>M</v>
          </cell>
          <cell r="D5244">
            <v>5.48</v>
          </cell>
        </row>
        <row r="5245">
          <cell r="A5245" t="str">
            <v>73887/004</v>
          </cell>
          <cell r="B5245" t="str">
            <v>ASSENTAMENTO SIMPLES DE TUBOS DE FERRO FUNDIDO (FOFO) C/ JUNTA ELASTIC A - DN 200 - INCLUSIVE TRANSPORTE</v>
          </cell>
          <cell r="C5245" t="str">
            <v>M</v>
          </cell>
          <cell r="D5245">
            <v>7.01</v>
          </cell>
        </row>
        <row r="5246">
          <cell r="A5246" t="str">
            <v>73887/005</v>
          </cell>
          <cell r="B5246" t="str">
            <v>ASSENTAMENTO SIMPLES DE TUBOS DE FERRO FUNDIDO (FOFO) C/ JUNTA ELASTIC A - DN 250 MM - INCLUSIVE TRANSPORTE</v>
          </cell>
          <cell r="C5246" t="str">
            <v>M</v>
          </cell>
          <cell r="D5246">
            <v>8.4600000000000009</v>
          </cell>
        </row>
        <row r="5247">
          <cell r="A5247" t="str">
            <v>73887/006</v>
          </cell>
          <cell r="B5247" t="str">
            <v>ASSENTAMENTO SIMPLES DE TUBOS DE FERRO FUNDIDO (FOFO) C/ JUNTA ELASTIC A - DN 300 - INCLUSIVE TRANSPORTE</v>
          </cell>
          <cell r="C5247" t="str">
            <v>M</v>
          </cell>
          <cell r="D5247">
            <v>9.57</v>
          </cell>
        </row>
        <row r="5248">
          <cell r="A5248" t="str">
            <v>73887/007</v>
          </cell>
          <cell r="B5248" t="str">
            <v>ASSENTAMENTO SIMPLES DE TUBOS DE FERRO FUNDIDO (FOFO) C/ JUNTA ELASTIC A - DN 350 MM - INCLUSIVE TRANSPORTE</v>
          </cell>
          <cell r="C5248" t="str">
            <v>M</v>
          </cell>
          <cell r="D5248">
            <v>11.16</v>
          </cell>
        </row>
        <row r="5249">
          <cell r="A5249" t="str">
            <v>73887/008</v>
          </cell>
          <cell r="B5249" t="str">
            <v>ASSENTAMENTO SIMPLES DE TUBOS DE FERRO FUNDIDO (FOFO) C/ JUNTA ELASTIC A - DN 400 MM - INCLUSIVE TRANSPORTE</v>
          </cell>
          <cell r="C5249" t="str">
            <v>M</v>
          </cell>
          <cell r="D5249">
            <v>12.32</v>
          </cell>
        </row>
        <row r="5250">
          <cell r="A5250" t="str">
            <v>73887/009</v>
          </cell>
          <cell r="B5250" t="str">
            <v>ASSENTAMENTO SIMPLES DE TUBOS DE FERRO FUNDIDO (FOFO) C/ JUNTA ELASTIC A - DN 450 MM - INCLUSIVE TRANSPORTE</v>
          </cell>
          <cell r="C5250" t="str">
            <v>M</v>
          </cell>
          <cell r="D5250">
            <v>14.36</v>
          </cell>
        </row>
        <row r="5251">
          <cell r="A5251" t="str">
            <v>73887/010</v>
          </cell>
          <cell r="B5251" t="str">
            <v>ASSENTAMENTO SIMPLES DE TUBOS DE FERRO FUNDIDO (FOFO) C/ JUNTA ELASTIC A - DN 500 MM - INCLUSIVE TRANSPORTE</v>
          </cell>
          <cell r="C5251" t="str">
            <v>M</v>
          </cell>
          <cell r="D5251">
            <v>15.89</v>
          </cell>
        </row>
        <row r="5252">
          <cell r="A5252" t="str">
            <v>73887/011</v>
          </cell>
          <cell r="B5252" t="str">
            <v>ASSENTAMENTO SIMPLES DE TUBOS DE FERRO FUNDIDO (FOFO) C/ JUNTA ELASTIC A - DN 600 MM - INCLUSIVE TRANSPORTE</v>
          </cell>
          <cell r="C5252" t="str">
            <v>M</v>
          </cell>
          <cell r="D5252">
            <v>19.170000000000002</v>
          </cell>
        </row>
        <row r="5253">
          <cell r="A5253" t="str">
            <v>73887/012</v>
          </cell>
          <cell r="B5253" t="str">
            <v>ASSENTAMENTO SIMPLES DE TUBOS DE FERRO FUNDIDO (FOFO) C/ JUNTA ELASTIC A - DN 700 MM - INCLUSIVE TRANSPORTE</v>
          </cell>
          <cell r="C5253" t="str">
            <v>M</v>
          </cell>
          <cell r="D5253">
            <v>24.29</v>
          </cell>
        </row>
        <row r="5254">
          <cell r="A5254" t="str">
            <v>73887/013</v>
          </cell>
          <cell r="B5254" t="str">
            <v>ASSENTAMENTO SIMPLES DE TUBOS DE FERRO FUNDIDO (FOFO) C/ JUNTA ELASTIC A - DN 800 MM - INCLUSIVE TRANSPORTES</v>
          </cell>
          <cell r="C5254" t="str">
            <v>M</v>
          </cell>
          <cell r="D5254">
            <v>27.94</v>
          </cell>
        </row>
        <row r="5255">
          <cell r="A5255" t="str">
            <v>73887/014</v>
          </cell>
          <cell r="B5255" t="str">
            <v>ASSENTAMENTO SIMPLES DE TUBOS DE FERRO FUNDIDO (FOFO) C/ JUNTA ELASTIC A - DN 900 MM - INCLUSIVE TRANSPORTE</v>
          </cell>
          <cell r="C5255" t="str">
            <v>M</v>
          </cell>
          <cell r="D5255">
            <v>32.56</v>
          </cell>
        </row>
        <row r="5256">
          <cell r="A5256" t="str">
            <v>73887/015</v>
          </cell>
          <cell r="B5256" t="str">
            <v>ASSENTAMENTO SIMPLES DE TUBOS DE FERRO FUNDIDO (FOFO) C/ JUNTA ELASTIC A - DN 1000 MM - INCLUSIVE TRANSPORTE</v>
          </cell>
          <cell r="C5256" t="str">
            <v>M</v>
          </cell>
          <cell r="D5256">
            <v>34.99</v>
          </cell>
        </row>
        <row r="5257">
          <cell r="A5257" t="str">
            <v>73887/016</v>
          </cell>
          <cell r="B5257" t="str">
            <v>ASSENTAMENTO SIMPLES DE TUBOS DE FERRO FUNDIDO (FOFO) C/ JUNTA ELASTIC A - DN 1100 MM - INCLUSIVE TRANSPORTE</v>
          </cell>
          <cell r="C5257" t="str">
            <v>M</v>
          </cell>
          <cell r="D5257">
            <v>41.48</v>
          </cell>
        </row>
        <row r="5258">
          <cell r="A5258" t="str">
            <v>73887/017</v>
          </cell>
          <cell r="B5258" t="str">
            <v>ASSENTAMENTO SIMPLES DE TUBOS DE FERRO FUNDIDO (FOFO) C/ JUNTA ELASTIC A - DN 1200 MM - INCLUSIVE TRANSPORTE</v>
          </cell>
          <cell r="C5258" t="str">
            <v>M</v>
          </cell>
          <cell r="D5258">
            <v>48.93</v>
          </cell>
        </row>
        <row r="5259">
          <cell r="A5259" t="str">
            <v>73888/001</v>
          </cell>
          <cell r="B5259" t="str">
            <v>ASSENTAMENTO TUBO PVC COM JUNTA ELASTICA, DN 50 MM - (OU RPVC, OU PVC DEFOFO, OU PRFV) - PARA AGUA.</v>
          </cell>
          <cell r="C5259" t="str">
            <v>M</v>
          </cell>
          <cell r="D5259">
            <v>1.32</v>
          </cell>
        </row>
        <row r="5260">
          <cell r="A5260" t="str">
            <v>73888/002</v>
          </cell>
          <cell r="B5260" t="str">
            <v>ASSENTAMENTO TUBO PVC COM JUNTA ELASTICA, DN 75 MM - (OU RPVC, OU PVC DEFOFO, OU PRFV) - PARA AGUA.</v>
          </cell>
          <cell r="C5260" t="str">
            <v>M</v>
          </cell>
          <cell r="D5260">
            <v>1.77</v>
          </cell>
        </row>
        <row r="5261">
          <cell r="A5261" t="str">
            <v>73888/003</v>
          </cell>
          <cell r="B5261" t="str">
            <v>ASSENTAMENTO TUBO PVC COM JUNTA ELASTICA, DN 100 MM - (OU RPVC, OU PVC DEFOFO, OU PRFV) - PARA AGUA.</v>
          </cell>
          <cell r="C5261" t="str">
            <v>M</v>
          </cell>
          <cell r="D5261">
            <v>2.21</v>
          </cell>
        </row>
        <row r="5262">
          <cell r="A5262" t="str">
            <v>73888/009</v>
          </cell>
          <cell r="B5262" t="str">
            <v>ASSENTAMENTO TUBO PVC COM JUNTA ELASTICA, DN 400 MM - (OU RPVC, OU PVC DEFOFO, OU PRFV) - PARA AGUA.</v>
          </cell>
          <cell r="C5262" t="str">
            <v>M</v>
          </cell>
          <cell r="D5262">
            <v>6.54</v>
          </cell>
        </row>
        <row r="5263">
          <cell r="A5263" t="str">
            <v>73888/010</v>
          </cell>
          <cell r="B5263" t="str">
            <v>ASSENTAMENTO TUBO PVC COM JUNTA ELASTICA, DN 500 MM - (OU RPVC, OU PVC DEFOFO, OU PRFV) - PARA AGUA.</v>
          </cell>
          <cell r="C5263" t="str">
            <v>M</v>
          </cell>
          <cell r="D5263">
            <v>7.2</v>
          </cell>
        </row>
        <row r="5264">
          <cell r="A5264" t="str">
            <v>73888/011</v>
          </cell>
          <cell r="B5264" t="str">
            <v>ASSENTAMENTO TUBO PVC COM JUNTA ELASTICA, DN 600 MM - (OU RPVC, OU PVC DEFOFO, OU PRFV) - PARA AGUA.</v>
          </cell>
          <cell r="C5264" t="str">
            <v>M</v>
          </cell>
          <cell r="D5264">
            <v>8.0500000000000007</v>
          </cell>
        </row>
        <row r="5265">
          <cell r="A5265" t="str">
            <v>73888/012</v>
          </cell>
          <cell r="B5265" t="str">
            <v>ASSENTAMENTO TUBO PVC COM JUNTA ELASTICA, DN 700 MM - (OU RPVC, OU PVC DEFOFO, OU PRFV) - PARA AGUA.</v>
          </cell>
          <cell r="C5265" t="str">
            <v>M</v>
          </cell>
          <cell r="D5265">
            <v>8.75</v>
          </cell>
        </row>
        <row r="5266">
          <cell r="A5266" t="str">
            <v>73888/013</v>
          </cell>
          <cell r="B5266" t="str">
            <v>ASSENTAMENTO TUBO PVC COM JUNTA ELASTICA, DN 800 MM - (OU RPVC, OU PVC DEFOFO, OU PRFV) - PARA AGUA.</v>
          </cell>
          <cell r="C5266" t="str">
            <v>M</v>
          </cell>
          <cell r="D5266">
            <v>9.5500000000000007</v>
          </cell>
        </row>
        <row r="5267">
          <cell r="A5267" t="str">
            <v>73888/014</v>
          </cell>
          <cell r="B5267" t="str">
            <v>ASSENTAMENTO TUBO PVC COM JUNTA ELASTICA, DN 900 MM - (OU RPVC, OU PVC DEFOFO, OU PRFV) - PARA AGUA.</v>
          </cell>
          <cell r="C5267" t="str">
            <v>M</v>
          </cell>
          <cell r="D5267">
            <v>10.31</v>
          </cell>
        </row>
        <row r="5268">
          <cell r="A5268" t="str">
            <v>73888/015</v>
          </cell>
          <cell r="B5268" t="str">
            <v>ASSENTAMENTO TUBO PVC COM JUNTA ELASTICA, DN 1000 MM - (OU RPVC, OU PV C DEFOFO, OU PRFV) - PARA AGUA.</v>
          </cell>
          <cell r="C5268" t="str">
            <v>M</v>
          </cell>
          <cell r="D5268">
            <v>10.97</v>
          </cell>
        </row>
        <row r="5269">
          <cell r="A5269" t="str">
            <v>73890/001</v>
          </cell>
          <cell r="B5269" t="str">
            <v>ENSECADEIRA DE MADEIRA COM PAREDE SIMPLES</v>
          </cell>
          <cell r="C5269" t="str">
            <v>M2</v>
          </cell>
          <cell r="D5269">
            <v>91.73</v>
          </cell>
        </row>
        <row r="5270">
          <cell r="A5270" t="str">
            <v>73890/002</v>
          </cell>
          <cell r="B5270" t="str">
            <v>ENSECADEIRA DE MADEIRA COM PAREDE DUPLA</v>
          </cell>
          <cell r="C5270" t="str">
            <v>M2</v>
          </cell>
          <cell r="D5270">
            <v>230.89</v>
          </cell>
        </row>
        <row r="5271">
          <cell r="A5271" t="str">
            <v>73891/001</v>
          </cell>
          <cell r="B5271" t="str">
            <v>ESGOTAMENTO COM MOTO-BOMBA AUTOESCOVANTE</v>
          </cell>
          <cell r="C5271" t="str">
            <v>H</v>
          </cell>
          <cell r="D5271">
            <v>6.04</v>
          </cell>
        </row>
        <row r="5272">
          <cell r="A5272" t="str">
            <v>73895/001</v>
          </cell>
          <cell r="B5272" t="str">
            <v>DEMOLICAO DE PISO DE MARMORE E ARGAMASSA DE ASSENTAMENTO</v>
          </cell>
          <cell r="C5272" t="str">
            <v>M2</v>
          </cell>
          <cell r="D5272">
            <v>7.6</v>
          </cell>
        </row>
        <row r="5273">
          <cell r="A5273" t="str">
            <v>73896/001</v>
          </cell>
          <cell r="B5273" t="str">
            <v>RETIRADA CUIDADOSA DE AZULEJOS/LADRILHOS E ARGAMASSA DE ASSENTAMENTO</v>
          </cell>
          <cell r="C5273" t="str">
            <v>M2</v>
          </cell>
          <cell r="D5273">
            <v>40.909999999999997</v>
          </cell>
        </row>
        <row r="5274">
          <cell r="A5274" t="str">
            <v>73898/001</v>
          </cell>
          <cell r="B5274" t="str">
            <v>JUNTA DE DILATACAO ELASTICA (PVC) O-220/6 PRESSAO ATE 30 MCA</v>
          </cell>
          <cell r="C5274" t="str">
            <v>M</v>
          </cell>
          <cell r="D5274">
            <v>87.25</v>
          </cell>
        </row>
        <row r="5275">
          <cell r="A5275" t="str">
            <v>73899/001</v>
          </cell>
          <cell r="B5275" t="str">
            <v>DEMOLICAO DE ALVENARIA DE TIJOLOS MACICOS S/REAPROVEITAMENTO</v>
          </cell>
          <cell r="C5275" t="str">
            <v>M3</v>
          </cell>
          <cell r="D5275">
            <v>57.07</v>
          </cell>
        </row>
        <row r="5276">
          <cell r="A5276" t="str">
            <v>73899/002</v>
          </cell>
          <cell r="B5276" t="str">
            <v>DEMOLICAO DE ALVENARIA DE TIJOLOS FURADOS S/REAPROVEITAMENTO</v>
          </cell>
          <cell r="C5276" t="str">
            <v>M3</v>
          </cell>
          <cell r="D5276">
            <v>71.33</v>
          </cell>
        </row>
        <row r="5277">
          <cell r="A5277" t="str">
            <v>73900/001</v>
          </cell>
          <cell r="B5277" t="str">
            <v>ENSAIOS DE IMPRIMACAO - ASFALTO DILUIDO</v>
          </cell>
          <cell r="C5277" t="str">
            <v>M2</v>
          </cell>
          <cell r="D5277">
            <v>0.03</v>
          </cell>
        </row>
        <row r="5278">
          <cell r="A5278" t="str">
            <v>73900/002</v>
          </cell>
          <cell r="B5278" t="str">
            <v>ENSAIOS DE TRATAMENTO SUPERFICIAL SIMPLES - COM CAP</v>
          </cell>
          <cell r="C5278" t="str">
            <v>M2</v>
          </cell>
          <cell r="D5278">
            <v>0.09</v>
          </cell>
        </row>
        <row r="5279">
          <cell r="A5279" t="str">
            <v>73900/003</v>
          </cell>
          <cell r="B5279" t="str">
            <v>ENSAIOS DE TRATAMENTO SUPERFICIAL SIMPLES - COM EMULSAO ASFALTICA</v>
          </cell>
          <cell r="C5279" t="str">
            <v>M2</v>
          </cell>
          <cell r="D5279">
            <v>0.1</v>
          </cell>
        </row>
        <row r="5280">
          <cell r="A5280" t="str">
            <v>73900/004</v>
          </cell>
          <cell r="B5280" t="str">
            <v>ENSAIOS DE TRATAMENTO SUPERFICIAL DUPLO - COM CAP</v>
          </cell>
          <cell r="C5280" t="str">
            <v>M2</v>
          </cell>
          <cell r="D5280">
            <v>0.12</v>
          </cell>
        </row>
        <row r="5281">
          <cell r="A5281" t="str">
            <v>73900/005</v>
          </cell>
          <cell r="B5281" t="str">
            <v>ENSAIOS DE TRATAMENTO SUPERFICIAL DUPLO - COM EMULSAO ASFALTICA</v>
          </cell>
          <cell r="C5281" t="str">
            <v>M2</v>
          </cell>
          <cell r="D5281">
            <v>0.17</v>
          </cell>
        </row>
        <row r="5282">
          <cell r="A5282" t="str">
            <v>73900/006</v>
          </cell>
          <cell r="B5282" t="str">
            <v>ENSAIOS DE TRATAMENTO SUPERFICIAL TRIPLO - COM CAP</v>
          </cell>
          <cell r="C5282" t="str">
            <v>M2</v>
          </cell>
          <cell r="D5282">
            <v>0.17</v>
          </cell>
        </row>
        <row r="5283">
          <cell r="A5283" t="str">
            <v>73900/007</v>
          </cell>
          <cell r="B5283" t="str">
            <v>ENSAIOS DE TRATAMENTO SUPERFICIAL TRIPLO - COM EMULSAO ASFALTICA</v>
          </cell>
          <cell r="C5283" t="str">
            <v>M2</v>
          </cell>
          <cell r="D5283">
            <v>0.18</v>
          </cell>
        </row>
        <row r="5284">
          <cell r="A5284" t="str">
            <v>73900/008</v>
          </cell>
          <cell r="B5284" t="str">
            <v>ENSAIOS DE MACADAME BETUMINOSO POR PENETRACAO - COM CAP</v>
          </cell>
          <cell r="C5284" t="str">
            <v>M3</v>
          </cell>
          <cell r="D5284">
            <v>0.86</v>
          </cell>
        </row>
        <row r="5285">
          <cell r="A5285" t="str">
            <v>73900/009</v>
          </cell>
          <cell r="B5285" t="str">
            <v>ENSAIOS DE MACADAME BETUMINOSO POR PENETRACAO - COM EMULSAO ASFALTICA</v>
          </cell>
          <cell r="C5285" t="str">
            <v>M3</v>
          </cell>
          <cell r="D5285">
            <v>0.85</v>
          </cell>
        </row>
        <row r="5286">
          <cell r="A5286" t="str">
            <v>73900/010</v>
          </cell>
          <cell r="B5286" t="str">
            <v>ENSAIOS DE PRE MISTURADO A FRIO</v>
          </cell>
          <cell r="C5286" t="str">
            <v>M3</v>
          </cell>
          <cell r="D5286">
            <v>0.66</v>
          </cell>
        </row>
        <row r="5287">
          <cell r="A5287" t="str">
            <v>73900/011</v>
          </cell>
          <cell r="B5287" t="str">
            <v>ENSAIOS DE AREIA ASFALTO A QUENTE</v>
          </cell>
          <cell r="C5287" t="str">
            <v>T</v>
          </cell>
          <cell r="D5287">
            <v>21.91</v>
          </cell>
        </row>
        <row r="5288">
          <cell r="A5288" t="str">
            <v>73900/012</v>
          </cell>
          <cell r="B5288" t="str">
            <v>ENSAIOS DE CONCRETO ASFALTICO</v>
          </cell>
          <cell r="C5288" t="str">
            <v>T</v>
          </cell>
          <cell r="D5288">
            <v>30.51</v>
          </cell>
        </row>
        <row r="5289">
          <cell r="A5289" t="str">
            <v>73902/001</v>
          </cell>
          <cell r="B5289" t="str">
            <v>CAMADA DRENANTE COM BRITA NUM 3</v>
          </cell>
          <cell r="C5289" t="str">
            <v>M3</v>
          </cell>
          <cell r="D5289">
            <v>87.23</v>
          </cell>
        </row>
        <row r="5290">
          <cell r="A5290" t="str">
            <v>73903/001</v>
          </cell>
          <cell r="B5290" t="str">
            <v>LIMPEZA SUPERFICIAL DA CAMADA VEGETAL EM JAZIDA</v>
          </cell>
          <cell r="C5290" t="str">
            <v>M2</v>
          </cell>
          <cell r="D5290">
            <v>0.39</v>
          </cell>
        </row>
        <row r="5291">
          <cell r="A5291" t="str">
            <v>73903/002</v>
          </cell>
          <cell r="B5291" t="str">
            <v>EXPURGO DE JAZIDA (MATERIAL VEGETAL, OU INSERVÍVEL, EXCETO LAMA)</v>
          </cell>
          <cell r="C5291" t="str">
            <v>M3</v>
          </cell>
          <cell r="D5291">
            <v>2.0499999999999998</v>
          </cell>
        </row>
        <row r="5292">
          <cell r="A5292" t="str">
            <v>73905/001</v>
          </cell>
          <cell r="B5292" t="str">
            <v>BANDEIRA EM MADEIRA 1A, 40X60CM, FIXA, SEM ADUELA E ALIZAR, PARA VIDRO</v>
          </cell>
          <cell r="C5292" t="str">
            <v>UN</v>
          </cell>
          <cell r="D5292">
            <v>73.58</v>
          </cell>
        </row>
        <row r="5293">
          <cell r="A5293" t="str">
            <v>73905/002</v>
          </cell>
          <cell r="B5293" t="str">
            <v>BANDEIRA EM MADEIRA 2A, 40X60CM, FIXA, SEM ADUELA E ALIZAR, PARA VIDRO</v>
          </cell>
          <cell r="C5293" t="str">
            <v>UN</v>
          </cell>
          <cell r="D5293">
            <v>60.93</v>
          </cell>
        </row>
        <row r="5294">
          <cell r="A5294" t="str">
            <v>73907/003</v>
          </cell>
          <cell r="B5294" t="str">
            <v>LASTRO DE CONCRETO, E=5CM, PREPARO MECÂNICO, INCLUSOS LANÇAMENTO E ADE NSAMENTO</v>
          </cell>
          <cell r="C5294" t="str">
            <v>M2</v>
          </cell>
          <cell r="D5294">
            <v>26.16</v>
          </cell>
        </row>
        <row r="5295">
          <cell r="A5295" t="str">
            <v>73907/006</v>
          </cell>
          <cell r="B5295" t="str">
            <v>LASTRO DE CONCRETO, E=3CM, PREPARO MECÂNICO, INCLUSOS LANÇAMENTO E ADE NSAMENTO</v>
          </cell>
          <cell r="C5295" t="str">
            <v>M2</v>
          </cell>
          <cell r="D5295">
            <v>17.329999999999998</v>
          </cell>
        </row>
        <row r="5296">
          <cell r="A5296" t="str">
            <v>73908/001</v>
          </cell>
          <cell r="B5296" t="str">
            <v>CANTONEIRA DE ALUMINIO 2"X2", PARA PROTECAO DE QUINA DE PAREDE</v>
          </cell>
          <cell r="C5296" t="str">
            <v>M</v>
          </cell>
          <cell r="D5296">
            <v>46.04</v>
          </cell>
        </row>
        <row r="5297">
          <cell r="A5297" t="str">
            <v>73908/002</v>
          </cell>
          <cell r="B5297" t="str">
            <v>CANTONEIRA DE ALUMINIO 1"X1, PARA PROTECAO DE QUINA DE PAREDE</v>
          </cell>
          <cell r="C5297" t="str">
            <v>M</v>
          </cell>
          <cell r="D5297">
            <v>32.89</v>
          </cell>
        </row>
        <row r="5298">
          <cell r="A5298" t="str">
            <v>73909/001</v>
          </cell>
          <cell r="B5298" t="str">
            <v>DIVISORIA EM MADEIRA COMPENSADA RESINADA ESPESSURA 6MM, ESTRUTURADA EM MADEIRA DE LEI 3"X3"</v>
          </cell>
          <cell r="C5298" t="str">
            <v>M2</v>
          </cell>
          <cell r="D5298">
            <v>160.78</v>
          </cell>
        </row>
        <row r="5299">
          <cell r="A5299" t="str">
            <v>73910/008</v>
          </cell>
          <cell r="B5299" t="str">
            <v>PORTA DE MADEIRA COMPENSADA LISA PARA PINTURA, 120X210X3,5CM, 2 FOLHAS , INCLUSO ADUELA 2A, ALIZAR 2A E DOBRADICAS</v>
          </cell>
          <cell r="C5299" t="str">
            <v>UN</v>
          </cell>
          <cell r="D5299">
            <v>390.1</v>
          </cell>
        </row>
        <row r="5300">
          <cell r="A5300" t="str">
            <v>73910/009</v>
          </cell>
          <cell r="B5300" t="str">
            <v>PORTA DE MADEIRA COMPENSADA LISA PARA CERA OU VERNIZ, 120X210X3,5CM, 2 FOLHAS, INCLUSO ADUELA 1A, ALIZAR 1A E DOBRADICAS COM ANEL</v>
          </cell>
          <cell r="C5300" t="str">
            <v>UN</v>
          </cell>
          <cell r="D5300">
            <v>540.70000000000005</v>
          </cell>
        </row>
        <row r="5301">
          <cell r="A5301" t="str">
            <v>73916/001</v>
          </cell>
          <cell r="B5301" t="str">
            <v>PLACA DE IDENTIFICAÇÃO EM CHAPA GALVANIZADA NUM. 18, 12X18CM</v>
          </cell>
          <cell r="C5301" t="str">
            <v>UN</v>
          </cell>
          <cell r="D5301">
            <v>54.2</v>
          </cell>
        </row>
        <row r="5302">
          <cell r="A5302" t="str">
            <v>73916/002</v>
          </cell>
          <cell r="B5302" t="str">
            <v>PLACA ESMALTADA PARA IDENTIFICAÇÃO NR DE RUA, DIMENSÕES 45X25CM</v>
          </cell>
          <cell r="C5302" t="str">
            <v>UN</v>
          </cell>
          <cell r="D5302">
            <v>113.07</v>
          </cell>
        </row>
        <row r="5303">
          <cell r="A5303" t="str">
            <v>73916/003</v>
          </cell>
          <cell r="B5303" t="str">
            <v>PLACA DE IDENTIFICAÇÃO EM CHAPA GALVANIZADA NUM. 18, DIMENSÕES 8X12CM</v>
          </cell>
          <cell r="C5303" t="str">
            <v>UN</v>
          </cell>
          <cell r="D5303">
            <v>26.9</v>
          </cell>
        </row>
        <row r="5304">
          <cell r="A5304" t="str">
            <v>73921/001</v>
          </cell>
          <cell r="B5304" t="str">
            <v>PISO EM PEDRA PORTUGUESA ASSENTADO SOBRE BASE DE SAIBRO, REJUNTADO COM CIMENTO BRANCO</v>
          </cell>
          <cell r="C5304" t="str">
            <v>M2</v>
          </cell>
          <cell r="D5304">
            <v>275.37</v>
          </cell>
        </row>
        <row r="5305">
          <cell r="A5305" t="str">
            <v>73921/002</v>
          </cell>
          <cell r="B5305" t="str">
            <v>PISO EM PEDRA ARDOSIA ASSENTADO SOBRE ARGAMASSA COLANTE REJUNTADO COM CIMENTO COMUM</v>
          </cell>
          <cell r="C5305" t="str">
            <v>M2</v>
          </cell>
          <cell r="D5305">
            <v>76.25</v>
          </cell>
        </row>
        <row r="5306">
          <cell r="A5306" t="str">
            <v>73922/001</v>
          </cell>
          <cell r="B5306" t="str">
            <v>PISO CIMENTADO TRACO 1:3 (CIMENTO E AREIA) ACABAMENTO LISO ESPESSURA 3 ,5CM, PREPARO MANUAL DA ARGAMASSA</v>
          </cell>
          <cell r="C5306" t="str">
            <v>M2</v>
          </cell>
          <cell r="D5306">
            <v>41.93</v>
          </cell>
        </row>
        <row r="5307">
          <cell r="A5307" t="str">
            <v>73922/002</v>
          </cell>
          <cell r="B5307" t="str">
            <v>PISO CIMENTADO TRACO 1:4 (CIMENTO E AREIA) ACABAMENTO LISO ESPESSURA 2 ,5CM PREPARO MANUAL DA ARGAMASSA</v>
          </cell>
          <cell r="C5307" t="str">
            <v>M2</v>
          </cell>
          <cell r="D5307">
            <v>37.159999999999997</v>
          </cell>
        </row>
        <row r="5308">
          <cell r="A5308" t="str">
            <v>73922/003</v>
          </cell>
          <cell r="B5308" t="str">
            <v>PISO CIMENTADO TRACO 1:3 (CIMENTO E AREIA) ACABAMENTO LISO ESPESSURA 2 ,0CM, PREPARO MANUAL DA ARGAMASSA</v>
          </cell>
          <cell r="C5308" t="str">
            <v>M2</v>
          </cell>
          <cell r="D5308">
            <v>36.08</v>
          </cell>
        </row>
        <row r="5309">
          <cell r="A5309" t="str">
            <v>73922/004</v>
          </cell>
          <cell r="B5309" t="str">
            <v>PISO CIMENTADO TRACO 1:4 (CIMENTO E AREIA) ACABAMENTO LISO ESPESSURA 2 ,0CM, PREPARO MANUAL DA ARGAMASSA</v>
          </cell>
          <cell r="C5309" t="str">
            <v>M2</v>
          </cell>
          <cell r="D5309">
            <v>35.380000000000003</v>
          </cell>
        </row>
        <row r="5310">
          <cell r="A5310" t="str">
            <v>73922/005</v>
          </cell>
          <cell r="B5310" t="str">
            <v>PISO CIMENTADO TRACO 1:3 (CIMENTO E AREIA) ACABAMENTO LISO ESPESSURA 3 ,0CM, PREPARO MANUAL DA ARGAMASSA</v>
          </cell>
          <cell r="C5310" t="str">
            <v>M2</v>
          </cell>
          <cell r="D5310">
            <v>39.979999999999997</v>
          </cell>
        </row>
        <row r="5311">
          <cell r="A5311" t="str">
            <v>73923/001</v>
          </cell>
          <cell r="B5311" t="str">
            <v>PISO CIMENTADO TRACO 1:4 (CIMENTO E AREIA) ACABAMENTO RUSTICO ESPESSUR A 2CM, ARGAMASSA COM PREPARO MANUAL</v>
          </cell>
          <cell r="C5311" t="str">
            <v>M2</v>
          </cell>
          <cell r="D5311">
            <v>31.14</v>
          </cell>
        </row>
        <row r="5312">
          <cell r="A5312" t="str">
            <v>73923/002</v>
          </cell>
          <cell r="B5312" t="str">
            <v>PISO CIMENTADO TRACO 1:4 (CIMENTO E AREIA), COM ACABAMENTO RUSTICO ESP ESSURA 3CM, PREPARO MANUAL</v>
          </cell>
          <cell r="C5312" t="str">
            <v>M2</v>
          </cell>
          <cell r="D5312">
            <v>48.12</v>
          </cell>
        </row>
        <row r="5313">
          <cell r="A5313" t="str">
            <v>73923/003</v>
          </cell>
          <cell r="B5313" t="str">
            <v>PISO CIMENTADO TRACO 1:3 (CIMENTO E AREIA), COM ACABAMENTO RUSTICO E F RISADO ESPESSURA 2CM, PREPARO MANUAL</v>
          </cell>
          <cell r="C5313" t="str">
            <v>M2</v>
          </cell>
          <cell r="D5313">
            <v>36.08</v>
          </cell>
        </row>
        <row r="5314">
          <cell r="A5314" t="str">
            <v>73924/001</v>
          </cell>
          <cell r="B5314" t="str">
            <v>PINTURA ESMALTE ALTO BRILHO, DUAS DEMAOS, SOBRE SUPERFICIE METALICA</v>
          </cell>
          <cell r="C5314" t="str">
            <v>M2</v>
          </cell>
          <cell r="D5314">
            <v>19.47</v>
          </cell>
        </row>
        <row r="5315">
          <cell r="A5315" t="str">
            <v>73924/002</v>
          </cell>
          <cell r="B5315" t="str">
            <v>PINTURA ESMALTE ACETINADO, DUAS DEMAOS, SOBRE SUPERFICIE METALICA</v>
          </cell>
          <cell r="C5315" t="str">
            <v>M2</v>
          </cell>
          <cell r="D5315">
            <v>19.559999999999999</v>
          </cell>
        </row>
        <row r="5316">
          <cell r="A5316" t="str">
            <v>73924/003</v>
          </cell>
          <cell r="B5316" t="str">
            <v>PINTURA ESMALTE FOSCO, DUAS DEMAOS, SOBRE SUPERFICIE METALICA</v>
          </cell>
          <cell r="C5316" t="str">
            <v>M2</v>
          </cell>
          <cell r="D5316">
            <v>19.87</v>
          </cell>
        </row>
        <row r="5317">
          <cell r="A5317" t="str">
            <v>73929/001</v>
          </cell>
          <cell r="B5317" t="str">
            <v>IMPERMEABILIZACAO DE SUPERFICIE COM CIMENTO ESPECIAL CRISTALIZANTE COM ADESIVO LIQUIDO, UMA DEMAO.</v>
          </cell>
          <cell r="C5317" t="str">
            <v>M2</v>
          </cell>
          <cell r="D5317">
            <v>20.78</v>
          </cell>
        </row>
        <row r="5318">
          <cell r="A5318" t="str">
            <v>73929/003</v>
          </cell>
          <cell r="B5318" t="str">
            <v>IMPERMEABILIZACAO DE SUPERFICIE COM ADESIVO LIQUIDO E SELADOR.</v>
          </cell>
          <cell r="C5318" t="str">
            <v>M2</v>
          </cell>
          <cell r="D5318">
            <v>42.18</v>
          </cell>
        </row>
        <row r="5319">
          <cell r="A5319" t="str">
            <v>73929/004</v>
          </cell>
          <cell r="B5319" t="str">
            <v>IMPERMEABILIZACAO DE ESTRUTURAS ENTERRADAS COM CIMENTO CRISTALIZANTE E ADESIVO LIQUIDO, ATE 7M DE PROFUNDIDADE.</v>
          </cell>
          <cell r="C5319" t="str">
            <v>M2</v>
          </cell>
          <cell r="D5319">
            <v>41.02</v>
          </cell>
        </row>
        <row r="5320">
          <cell r="A5320" t="str">
            <v>73932/001</v>
          </cell>
          <cell r="B5320" t="str">
            <v>GRADE DE FERRO EM BARRA CHATA 3/16"</v>
          </cell>
          <cell r="C5320" t="str">
            <v>M2</v>
          </cell>
          <cell r="D5320">
            <v>264.26</v>
          </cell>
        </row>
        <row r="5321">
          <cell r="A5321" t="str">
            <v>73933/001</v>
          </cell>
          <cell r="B5321" t="str">
            <v>PORTA DE FERRO, DE ABRIR, TIPO GRADE COM CHAPA, 87X210CM, COM GUARNICO ES</v>
          </cell>
          <cell r="C5321" t="str">
            <v>M2</v>
          </cell>
          <cell r="D5321">
            <v>425.98</v>
          </cell>
        </row>
        <row r="5322">
          <cell r="A5322" t="str">
            <v>73933/002</v>
          </cell>
          <cell r="B5322" t="str">
            <v>PORTA DE FERRO, DE ABRIR, TIPO CHAPA LISA, COM GUARNICOES</v>
          </cell>
          <cell r="C5322" t="str">
            <v>M2</v>
          </cell>
          <cell r="D5322">
            <v>422.99</v>
          </cell>
        </row>
        <row r="5323">
          <cell r="A5323" t="str">
            <v>73933/003</v>
          </cell>
          <cell r="B5323" t="str">
            <v>PORTA DE FERRO TIPO VENEZIANA, DE ABRIR, SEM BANDEIRA SEM FERRAGENS</v>
          </cell>
          <cell r="C5323" t="str">
            <v>M2</v>
          </cell>
          <cell r="D5323">
            <v>617.89</v>
          </cell>
        </row>
        <row r="5324">
          <cell r="A5324" t="str">
            <v>73933/004</v>
          </cell>
          <cell r="B5324" t="str">
            <v>PORTA DE FERRO DE ABRIR TIPO BARRA CHATA, COM REQUADRO E GUARNICAO COM PLETA</v>
          </cell>
          <cell r="C5324" t="str">
            <v>M2</v>
          </cell>
          <cell r="D5324">
            <v>400.8</v>
          </cell>
        </row>
        <row r="5325">
          <cell r="A5325" t="str">
            <v>73935/002</v>
          </cell>
          <cell r="B5325" t="str">
            <v>ALVENARIA EM TIJOLO CERAMICO FURADO 9X19X19CM, 1 VEZ (ESPESSURA 19 CM) , ASSENTADO EM ARGAMASSA TRACO 1:4 (CIMENTO E AREIA MEDIA NAO PENEIRAD A), PREPARO MANUAL, JUNTA1 CM</v>
          </cell>
          <cell r="C5325" t="str">
            <v>M2</v>
          </cell>
          <cell r="D5325">
            <v>60.49</v>
          </cell>
        </row>
        <row r="5326">
          <cell r="A5326" t="str">
            <v>73937/001</v>
          </cell>
          <cell r="B5326" t="str">
            <v>COBOGO DE CONCRETO (ELEMENTO VAZADO), 7X50X50CM, ASSENTADO COM ARGAMAS SA TRACO 1:4 (CIMENTO E AREIA)</v>
          </cell>
          <cell r="C5326" t="str">
            <v>M2</v>
          </cell>
          <cell r="D5326">
            <v>97.92</v>
          </cell>
        </row>
        <row r="5327">
          <cell r="A5327" t="str">
            <v>73937/003</v>
          </cell>
          <cell r="B5327" t="str">
            <v>COBOGO DE CONCRETO (ELEMENTO VAZADO), 7X50X50CM, ASSENTADO COM ARGAMAS SA TRACO 1:3 (CIMENTO E AREIA)</v>
          </cell>
          <cell r="C5327" t="str">
            <v>M2</v>
          </cell>
          <cell r="D5327">
            <v>98.09</v>
          </cell>
        </row>
        <row r="5328">
          <cell r="A5328" t="str">
            <v>73937/004</v>
          </cell>
          <cell r="B5328" t="str">
            <v>COBOGO DE CONCRETO (ELEMENTO VAZADO), 6X29X29CM, ASSENTADO COM ARGAMAS SA TRACO 1:7 (CIMENTO E AREIA)</v>
          </cell>
          <cell r="C5328" t="str">
            <v>M2</v>
          </cell>
          <cell r="D5328">
            <v>92.96</v>
          </cell>
        </row>
        <row r="5329">
          <cell r="A5329" t="str">
            <v>73937/005</v>
          </cell>
          <cell r="B5329" t="str">
            <v>COBOGO DE CONCRETO (ELEMENTO VAZADO), 10X29X39CM ABERTURA COM VIDRO, A SSENTADO COM ARGAMASSA TRACO 1:4 (CIMENTO E AREIA MEDIA NAO PENEIRADA)</v>
          </cell>
          <cell r="C5329" t="str">
            <v>M2</v>
          </cell>
          <cell r="D5329">
            <v>173.22</v>
          </cell>
        </row>
        <row r="5330">
          <cell r="A5330" t="str">
            <v>73948/002</v>
          </cell>
          <cell r="B5330" t="str">
            <v>LIMPEZA/PREPARO SUPERFICIE CONCRETO P/PINTURA</v>
          </cell>
          <cell r="C5330" t="str">
            <v>M2</v>
          </cell>
          <cell r="D5330">
            <v>6.81</v>
          </cell>
        </row>
        <row r="5331">
          <cell r="A5331" t="str">
            <v>73948/003</v>
          </cell>
          <cell r="B5331" t="str">
            <v>LIMPEZA AZULEJO</v>
          </cell>
          <cell r="C5331" t="str">
            <v>M2</v>
          </cell>
          <cell r="D5331">
            <v>5.07</v>
          </cell>
        </row>
        <row r="5332">
          <cell r="A5332" t="str">
            <v>73948/004</v>
          </cell>
          <cell r="B5332" t="str">
            <v>LIMPEZA E LAVAGEM DE PASTILHAS</v>
          </cell>
          <cell r="C5332" t="str">
            <v>M2</v>
          </cell>
          <cell r="D5332">
            <v>6.69</v>
          </cell>
        </row>
        <row r="5333">
          <cell r="A5333" t="str">
            <v>73948/005</v>
          </cell>
          <cell r="B5333" t="str">
            <v>LIMPEZA CHAPA MELAMINICA EM PAREDE</v>
          </cell>
          <cell r="C5333" t="str">
            <v>M2</v>
          </cell>
          <cell r="D5333">
            <v>4.97</v>
          </cell>
        </row>
        <row r="5334">
          <cell r="A5334" t="str">
            <v>73948/006</v>
          </cell>
          <cell r="B5334" t="str">
            <v>LIMPEZA LAMBRI ALUMINIO</v>
          </cell>
          <cell r="C5334" t="str">
            <v>M2</v>
          </cell>
          <cell r="D5334">
            <v>11.5</v>
          </cell>
        </row>
        <row r="5335">
          <cell r="A5335" t="str">
            <v>73948/007</v>
          </cell>
          <cell r="B5335" t="str">
            <v>LIMPEZA ESQUADRIA FERRO C/SOLVENTE</v>
          </cell>
          <cell r="C5335" t="str">
            <v>M2</v>
          </cell>
          <cell r="D5335">
            <v>19.100000000000001</v>
          </cell>
        </row>
        <row r="5336">
          <cell r="A5336" t="str">
            <v>73948/008</v>
          </cell>
          <cell r="B5336" t="str">
            <v>LIMPEZA VIDRO COMUM</v>
          </cell>
          <cell r="C5336" t="str">
            <v>M2</v>
          </cell>
          <cell r="D5336">
            <v>9.5500000000000007</v>
          </cell>
        </row>
        <row r="5337">
          <cell r="A5337" t="str">
            <v>73948/009</v>
          </cell>
          <cell r="B5337" t="str">
            <v>LIMPEZA FORRO</v>
          </cell>
          <cell r="C5337" t="str">
            <v>M2</v>
          </cell>
          <cell r="D5337">
            <v>19.52</v>
          </cell>
        </row>
        <row r="5338">
          <cell r="A5338" t="str">
            <v>73948/010</v>
          </cell>
          <cell r="B5338" t="str">
            <v>LIMPEZA PISO MARMORE/GRANITO</v>
          </cell>
          <cell r="C5338" t="str">
            <v>M2</v>
          </cell>
          <cell r="D5338">
            <v>17.84</v>
          </cell>
        </row>
        <row r="5339">
          <cell r="A5339" t="str">
            <v>73948/011</v>
          </cell>
          <cell r="B5339" t="str">
            <v>LIMPEZA PISO CERAMICO</v>
          </cell>
          <cell r="C5339" t="str">
            <v>M2</v>
          </cell>
          <cell r="D5339">
            <v>16.79</v>
          </cell>
        </row>
        <row r="5340">
          <cell r="A5340" t="str">
            <v>73948/012</v>
          </cell>
          <cell r="B5340" t="str">
            <v>LIMPEZA PISO PLACA BORRACHA C/ENCERAMENTO</v>
          </cell>
          <cell r="C5340" t="str">
            <v>M2</v>
          </cell>
          <cell r="D5340">
            <v>23.18</v>
          </cell>
        </row>
        <row r="5341">
          <cell r="A5341" t="str">
            <v>73948/013</v>
          </cell>
          <cell r="B5341" t="str">
            <v>LIMPEZA PISO PLACA BORRACHA</v>
          </cell>
          <cell r="C5341" t="str">
            <v>M2</v>
          </cell>
          <cell r="D5341">
            <v>8.85</v>
          </cell>
        </row>
        <row r="5342">
          <cell r="A5342" t="str">
            <v>73948/014</v>
          </cell>
          <cell r="B5342" t="str">
            <v>LIMPEZA PISO CIMENTADO</v>
          </cell>
          <cell r="C5342" t="str">
            <v>M2</v>
          </cell>
          <cell r="D5342">
            <v>9.11</v>
          </cell>
        </row>
        <row r="5343">
          <cell r="A5343" t="str">
            <v>73948/015</v>
          </cell>
          <cell r="B5343" t="str">
            <v>LIMPEZA PISO MARMORITE/GRANILITE</v>
          </cell>
          <cell r="C5343" t="str">
            <v>M2</v>
          </cell>
          <cell r="D5343">
            <v>11.2</v>
          </cell>
        </row>
        <row r="5344">
          <cell r="A5344" t="str">
            <v>73948/016</v>
          </cell>
          <cell r="B5344" t="str">
            <v>LIMPEZA MANUAL DO TERRENO (C/ RASPAGEM SUPERFICIAL)</v>
          </cell>
          <cell r="C5344" t="str">
            <v>M2</v>
          </cell>
          <cell r="D5344">
            <v>3.17</v>
          </cell>
        </row>
        <row r="5345">
          <cell r="A5345" t="str">
            <v>73953/001</v>
          </cell>
          <cell r="B5345" t="str">
            <v>LUMINARIA TIPO CALHA, DE SOBREPOR, COM REATOR DE PARTIDA RAPIDA E LAMP ADA FLUORESCENTE 1X20W, COMPLETA,  FORNECIMENTO E INSTALACAO</v>
          </cell>
          <cell r="C5345" t="str">
            <v>UN</v>
          </cell>
          <cell r="D5345">
            <v>55.05</v>
          </cell>
        </row>
        <row r="5346">
          <cell r="A5346" t="str">
            <v>73953/002</v>
          </cell>
          <cell r="B5346" t="str">
            <v>LUMINARIA TIPO CALHA, DE SOBREPOR, COM REATOR DE PARTIDA RAPIDA E LAMP ADA FLUORESCENTE 2X20W, COMPLETA, FORNECIMENTO E INSTALACAO</v>
          </cell>
          <cell r="C5346" t="str">
            <v>UN</v>
          </cell>
          <cell r="D5346">
            <v>80.760000000000005</v>
          </cell>
        </row>
        <row r="5347">
          <cell r="A5347" t="str">
            <v>73953/003</v>
          </cell>
          <cell r="B5347" t="str">
            <v>LUMINARIA TIPO CALHA, DE SOBREPOR, COM REATOR DE PARTIDA RAPIDA E LAMP ADA FLUORESCENTE 3X20W, COMPLETA, FORNECIMENTO E INSTALACAO</v>
          </cell>
          <cell r="C5347" t="str">
            <v>UN</v>
          </cell>
          <cell r="D5347">
            <v>118.69</v>
          </cell>
        </row>
        <row r="5348">
          <cell r="A5348" t="str">
            <v>73953/004</v>
          </cell>
          <cell r="B5348" t="str">
            <v>LUMINARIA TIPO CALHA, DE SOBREPOR, COM REATOR DE PARTIDA RAPIDA E LAMP ADA FLUORESCENTE 4X20W, COMPLETA, FORNECIMENTO E INSTALACAO</v>
          </cell>
          <cell r="C5348" t="str">
            <v>UN</v>
          </cell>
          <cell r="D5348">
            <v>128.51</v>
          </cell>
        </row>
        <row r="5349">
          <cell r="A5349" t="str">
            <v>73953/005</v>
          </cell>
          <cell r="B5349" t="str">
            <v>LUMINARIA TIPO CALHA, DE SOBREPOR, COM REATOR DE PARTIDA RAPIDA E LAMP ADA FLUORESCENTE 1X40W, COMPLETA, FORNECIMENTO E INSTALACAO</v>
          </cell>
          <cell r="C5349" t="str">
            <v>UN</v>
          </cell>
          <cell r="D5349">
            <v>64.36</v>
          </cell>
        </row>
        <row r="5350">
          <cell r="A5350" t="str">
            <v>73953/006</v>
          </cell>
          <cell r="B5350" t="str">
            <v>LUMINARIA TIPO CALHA, DE SOBREPOR, COM REATOR DE PARTIDA RAPIDA E LAMP ADA FLUORESCENTE 2X40W, COMPLETA, FORNECIMENTO E INSTALACAO</v>
          </cell>
          <cell r="C5350" t="str">
            <v>UN</v>
          </cell>
          <cell r="D5350">
            <v>88</v>
          </cell>
        </row>
        <row r="5351">
          <cell r="A5351" t="str">
            <v>73953/007</v>
          </cell>
          <cell r="B5351" t="str">
            <v>LUMINARIA TIPO CALHA, DE SOBREPOR, COM REATOR DE PARTIDA RAPIDA E LAMP ADA FLUORESCENTE 3X40W, COMPLETA, FORNECIMENTO E INSTALACAO</v>
          </cell>
          <cell r="C5351" t="str">
            <v>UN</v>
          </cell>
          <cell r="D5351">
            <v>119.88</v>
          </cell>
        </row>
        <row r="5352">
          <cell r="A5352" t="str">
            <v>73953/008</v>
          </cell>
          <cell r="B5352" t="str">
            <v>LUMINARIA TIPO CALHA, DE SOBREPOR, COM REATOR DE PARTIDA RAPIDA E LAMP ADA FLUORESCENTE 4X40W, COMPLETA, FORNECIMENTO E INSTALACAO</v>
          </cell>
          <cell r="C5352" t="str">
            <v>UN</v>
          </cell>
          <cell r="D5352">
            <v>148.27000000000001</v>
          </cell>
        </row>
        <row r="5353">
          <cell r="A5353" t="str">
            <v>73953/009</v>
          </cell>
          <cell r="B5353" t="str">
            <v>LUMINARIA SOBREPOR TP CALHA C/REATOR PART CONVENC LAMP 1X20W E STARTER FIX EM LAJE OU FORRO - FORNECIMENTO E COLOCACAO</v>
          </cell>
          <cell r="C5353" t="str">
            <v>UN</v>
          </cell>
          <cell r="D5353">
            <v>49.31</v>
          </cell>
        </row>
        <row r="5354">
          <cell r="A5354" t="str">
            <v>73957/001</v>
          </cell>
          <cell r="B5354" t="str">
            <v>RECOMPOSICAO DE PISO EM PEDRA PORTUGUESA, ASSENTADA SOBRE ARGAMASSA TR ACO 1:5 (CIMENTO E SAIBRO), REJUNTADO COM CIMENTO COMUM, COM APROVEITA MENTO DA PEDRA</v>
          </cell>
          <cell r="C5354" t="str">
            <v>M2</v>
          </cell>
          <cell r="D5354">
            <v>45.9</v>
          </cell>
        </row>
        <row r="5355">
          <cell r="A5355" t="str">
            <v>73960/001</v>
          </cell>
          <cell r="B5355" t="str">
            <v>INSTAL/LIGACAO PROVISORIA ELETRICA BAIXA TENSAO P/CANT OBRA OBRA,M3-CHAVE 100A CARGA 3KWH,20CV EXCL FORN MEDIDOR</v>
          </cell>
          <cell r="C5355" t="str">
            <v>UN</v>
          </cell>
          <cell r="D5355">
            <v>1166.08</v>
          </cell>
        </row>
        <row r="5356">
          <cell r="A5356" t="str">
            <v>73963/001</v>
          </cell>
          <cell r="B5356" t="str">
            <v>POCO DE VISITA PARA REDE DE ESG. SANIT., EM ANEIS DE CONCRETO, DIÂMETR O = 60CM, PROF=80CM, INCLUINDO DEGRAU,  EXCLUINDO TAMPAO FERRO FUNDIDO .</v>
          </cell>
          <cell r="C5356" t="str">
            <v>UN</v>
          </cell>
          <cell r="D5356">
            <v>314.95999999999998</v>
          </cell>
        </row>
        <row r="5357">
          <cell r="A5357" t="str">
            <v>73963/002</v>
          </cell>
          <cell r="B5357" t="str">
            <v>POCO DE VISITA PARA REDE DE ESG. SANIT., EM ANEIS DE CONCRETO, DIÂMETR O = 60CM, PROF = 100CM, EXCLUINDO TAMPAO FERRO FUNDIDO.</v>
          </cell>
          <cell r="C5357" t="str">
            <v>UN</v>
          </cell>
          <cell r="D5357">
            <v>334.53</v>
          </cell>
        </row>
        <row r="5358">
          <cell r="A5358" t="str">
            <v>73963/003</v>
          </cell>
          <cell r="B5358" t="str">
            <v>POCO DE VISITA PARA REDE DE ESG. SANIT., EM ANEIS DE CONCRETO, DIÂMETR O = 60CM, PROF = 60CM, INCLUINDO DEGRAU, EXCLUINDO TAMPAO FERRO FUNDID O.</v>
          </cell>
          <cell r="C5358" t="str">
            <v>UN</v>
          </cell>
          <cell r="D5358">
            <v>309.64999999999998</v>
          </cell>
        </row>
        <row r="5359">
          <cell r="A5359" t="str">
            <v>73963/004</v>
          </cell>
          <cell r="B5359" t="str">
            <v>POCO DE VISITA PARA REDE DE ESG. SANIT., EM ANEIS DE CONCRETO, DIÂMETR O = 60CM E 110CM, PROF = 105CM, EXCLUINDO TAMPAO FERRO FUNDIDO.</v>
          </cell>
          <cell r="C5359" t="str">
            <v>UN</v>
          </cell>
          <cell r="D5359">
            <v>966.9</v>
          </cell>
        </row>
        <row r="5360">
          <cell r="A5360" t="str">
            <v>73963/005</v>
          </cell>
          <cell r="B5360" t="str">
            <v>POCO DE VISITA PARA REDE DE ESG. SANIT., EM ANEIS DE CONCRETO, DIÂMETR O = 60CM E 110CM, PROF = 120CM, EXCLUINDO TAMPAO FERRO FUNDIDO.</v>
          </cell>
          <cell r="C5360" t="str">
            <v>UN</v>
          </cell>
          <cell r="D5360">
            <v>1028.83</v>
          </cell>
        </row>
        <row r="5361">
          <cell r="A5361" t="str">
            <v>73963/006</v>
          </cell>
          <cell r="B5361" t="str">
            <v>POCO DE VISITA PARA REDE DE ESG. SANIT., EM ANEIS DE CONCRETO, DIÂMETR O = 60CM E 110CM, PROF = 140CM, EXCLUINDO TAMPAO FERRO FUNDIDO.</v>
          </cell>
          <cell r="C5361" t="str">
            <v>UN</v>
          </cell>
          <cell r="D5361">
            <v>1099.24</v>
          </cell>
        </row>
        <row r="5362">
          <cell r="A5362" t="str">
            <v>73963/007</v>
          </cell>
          <cell r="B5362" t="str">
            <v>POCO DE VISITA PARA REDE DE ESG. SANIT., EM ANEIS DE CONCRETO, DIÂMETR O = 60CM E 110CM, PROF = 150CM, EXCLUINDO TAMPAO FERRO FUNDIDO.</v>
          </cell>
          <cell r="C5362" t="str">
            <v>UN</v>
          </cell>
          <cell r="D5362">
            <v>1157.45</v>
          </cell>
        </row>
        <row r="5363">
          <cell r="A5363" t="str">
            <v>73963/008</v>
          </cell>
          <cell r="B5363" t="str">
            <v>POCO DE VISITA PARA REDE DE ESG. SANIT., EM ANEIS DE CONCRETO, DIÂMETR O = 60CM E 110CM, PROF = 160CM, EXCLUINDO TAMPAO FERRO FUNDIDO.</v>
          </cell>
          <cell r="C5363" t="str">
            <v>UN</v>
          </cell>
          <cell r="D5363">
            <v>1165.94</v>
          </cell>
        </row>
        <row r="5364">
          <cell r="A5364" t="str">
            <v>73963/009</v>
          </cell>
          <cell r="B5364" t="str">
            <v>POCO DE VISITA PARA REDE DE ESG. SANIT., EM ANEIS DE CONCRETO, DIÂMETR O = 110CM, PROF = 170CM, EXCLUINDO TAMPAO FERRO FUNDIDO.</v>
          </cell>
          <cell r="C5364" t="str">
            <v>UN</v>
          </cell>
          <cell r="D5364">
            <v>1222.02</v>
          </cell>
        </row>
        <row r="5365">
          <cell r="A5365" t="str">
            <v>73963/010</v>
          </cell>
          <cell r="B5365" t="str">
            <v>POCO DE VISITA PARA REDE DE ESG. SANIT., EM ANEIS DE CONCRETO, DIÂMETR O = 60CM E 110CM, PROF = 200CM, EXCLUINDO TAMPAO FERRO FUNDIDO.</v>
          </cell>
          <cell r="C5365" t="str">
            <v>UN</v>
          </cell>
          <cell r="D5365">
            <v>1322.5</v>
          </cell>
        </row>
        <row r="5366">
          <cell r="A5366" t="str">
            <v>73963/011</v>
          </cell>
          <cell r="B5366" t="str">
            <v>POCO DE VISITA PARA REDE DE ESG. SANIT., EM ANEIS DE CONCRETO, DIÂMETR O = 60CM E 110CM, PROF = 230CM, EXCLUINDO TAMPAO FERRO FUNDIDO.</v>
          </cell>
          <cell r="C5366" t="str">
            <v>UN</v>
          </cell>
          <cell r="D5366">
            <v>1379.1</v>
          </cell>
        </row>
        <row r="5367">
          <cell r="A5367" t="str">
            <v>73963/012</v>
          </cell>
          <cell r="B5367" t="str">
            <v>POCO DE VISITA PARA REDE DE ESG. SANIT., EM ANEIS DE CONCRETO, DIÂMETR O = 60CM E 110CM, PROF = 260CM, EXCLUINDO TAMPAO FERRO FUNDIDO.</v>
          </cell>
          <cell r="C5367" t="str">
            <v>UN</v>
          </cell>
          <cell r="D5367">
            <v>1535.94</v>
          </cell>
        </row>
        <row r="5368">
          <cell r="A5368" t="str">
            <v>73963/013</v>
          </cell>
          <cell r="B5368" t="str">
            <v>POCO DE VISITA PARA REDE DE ESG. SANIT., EM ANEIS DE CONCRETO, DIÂMETR O = 60CM E 110CM, PROF = 290CM, EXCLUINDO TAMPAO FERRO FUNDIDO.</v>
          </cell>
          <cell r="C5368" t="str">
            <v>UN</v>
          </cell>
          <cell r="D5368">
            <v>1656.5</v>
          </cell>
        </row>
        <row r="5369">
          <cell r="A5369" t="str">
            <v>73963/014</v>
          </cell>
          <cell r="B5369" t="str">
            <v>POCO DE VISITA PARA REDE DE ESG. SANIT., EM ANEIS DE CONCRETO, DIÂMETR O = 60CM E 110CM, PROF = 320CM, EXCLUINDO TAMPAO FERRO FUNDIDO.</v>
          </cell>
          <cell r="C5369" t="str">
            <v>UN</v>
          </cell>
          <cell r="D5369">
            <v>1739</v>
          </cell>
        </row>
        <row r="5370">
          <cell r="A5370" t="str">
            <v>73963/015</v>
          </cell>
          <cell r="B5370" t="str">
            <v>POCO DE VISITA PARA REDE DE ESG. SANIT., EM ANEIS DE CONCRETO, DIÂMETR O = 60CM E 110CM, PROF = 350CM, EXCLUINDO TAMPAO FERRO FUNDIDO.</v>
          </cell>
          <cell r="C5370" t="str">
            <v>UN</v>
          </cell>
          <cell r="D5370">
            <v>1874.95</v>
          </cell>
        </row>
        <row r="5371">
          <cell r="A5371" t="str">
            <v>73963/016</v>
          </cell>
          <cell r="B5371" t="str">
            <v>POCO DE VISITA PARA REDE DE ESG. SANIT., EM ANEIS DE CONCRETO, DIÂMETR O = 60CM E 110CM, PROF = 380CM, EXCLUINDO TAMPAO FERRO FUNDIDO.</v>
          </cell>
          <cell r="C5371" t="str">
            <v>UN</v>
          </cell>
          <cell r="D5371">
            <v>1980.32</v>
          </cell>
        </row>
        <row r="5372">
          <cell r="A5372" t="str">
            <v>73963/017</v>
          </cell>
          <cell r="B5372" t="str">
            <v>POCO DE VISITA PARA REDE DE ESG. SANIT., EM ANEIS DE CONCRETO, DIÂMETR O = 60CM E 110CM, PROF = 410CM, EXCLUINDO TAMPAO FERRO FUNDIDO.</v>
          </cell>
          <cell r="C5372" t="str">
            <v>UN</v>
          </cell>
          <cell r="D5372">
            <v>2110.35</v>
          </cell>
        </row>
        <row r="5373">
          <cell r="A5373" t="str">
            <v>73963/018</v>
          </cell>
          <cell r="B5373" t="str">
            <v>POCO DE VISITA PARA REDE DE ESG. SANIT., EM ANEIS DE CONCRETO, DIÂMETR O = 60CM E 110CM, PROF = 440CM, EXCLUINDO TAMPAO FERRO FUNDIDO.</v>
          </cell>
          <cell r="C5373" t="str">
            <v>UN</v>
          </cell>
          <cell r="D5373">
            <v>2230.65</v>
          </cell>
        </row>
        <row r="5374">
          <cell r="A5374" t="str">
            <v>73963/019</v>
          </cell>
          <cell r="B5374" t="str">
            <v>POCO DE VISITA PARA REDE DE ESG. SANIT., EM ANEIS DE CONCRETO, DIÂMETR O = 60CM E 110CM, PROF = 470CM, EXCLUINDO TAMPAO FERRO FUNDIDO.</v>
          </cell>
          <cell r="C5374" t="str">
            <v>UN</v>
          </cell>
          <cell r="D5374">
            <v>2351.6</v>
          </cell>
        </row>
        <row r="5375">
          <cell r="A5375" t="str">
            <v>73963/020</v>
          </cell>
          <cell r="B5375" t="str">
            <v>POCO DE VISITA PARA REDE DE ESG. SANIT., EM ANEIS DE CONCRETO, DIÂMETR O = 60CM E 110CM, PROF = 500CM, EXCLUINDO TAMPAO FERRO FUNDIDO.</v>
          </cell>
          <cell r="C5375" t="str">
            <v>UN</v>
          </cell>
          <cell r="D5375">
            <v>2471.9</v>
          </cell>
        </row>
        <row r="5376">
          <cell r="A5376" t="str">
            <v>73963/021</v>
          </cell>
          <cell r="B5376" t="str">
            <v>POCO DE VISITA PARA REDE DE ESG. SANIT., EM ANEIS DE CONCRETO, DIÂMETR O = 60CM E 110CM, PROF = 530CM, EXCLUINDO TAMPAO FERRO FUNDIDO.</v>
          </cell>
          <cell r="C5376" t="str">
            <v>UN</v>
          </cell>
          <cell r="D5376">
            <v>2600.21</v>
          </cell>
        </row>
        <row r="5377">
          <cell r="A5377" t="str">
            <v>73963/022</v>
          </cell>
          <cell r="B5377" t="str">
            <v>POCO DE VISITA PARA REDE DE ESG. SANIT., EM ANEIS DE CONCRETO, DIÂMETR O = 60CM E 110CM, PROF = 560CM, EXCLUINDO TAMPAO FERRO FUNDIDO.</v>
          </cell>
          <cell r="C5377" t="str">
            <v>UN</v>
          </cell>
          <cell r="D5377">
            <v>2720.51</v>
          </cell>
        </row>
        <row r="5378">
          <cell r="A5378" t="str">
            <v>73963/023</v>
          </cell>
          <cell r="B5378" t="str">
            <v>POCO DE VISITA PARA REDE DE ESG. SANIT., EM ANEIS DE CONCRETO, DIÂMETR O = 60CM E 110CM, PROF = 590CM, EXCLUINDO TAMPAO FERRO FUNDIDO.</v>
          </cell>
          <cell r="C5378" t="str">
            <v>UN</v>
          </cell>
          <cell r="D5378">
            <v>2840.81</v>
          </cell>
        </row>
        <row r="5379">
          <cell r="A5379" t="str">
            <v>73963/024</v>
          </cell>
          <cell r="B5379" t="str">
            <v>POCO DE VISITA PARA REDE DE ESG. SANIT., EM ANEIS DE CONCRETO, DIÂMETR O = 60CM E 110CM, PROF = 690CM, EXCLUINDO TAMPAO FERRO FUNDIDO.</v>
          </cell>
          <cell r="C5379" t="str">
            <v>UN</v>
          </cell>
          <cell r="D5379">
            <v>3131.93</v>
          </cell>
        </row>
        <row r="5380">
          <cell r="A5380" t="str">
            <v>73963/025</v>
          </cell>
          <cell r="B5380" t="str">
            <v>POCO DE VISITA PARA REDE DE ESG. SANIT., EM ANEIS DE CONCRETO, DIÂMETR O = 60CM E 110CM, PROF = 650CM, EXCLUINDO TAMPAO FERRO FUNDIDO.</v>
          </cell>
          <cell r="C5380" t="str">
            <v>UN</v>
          </cell>
          <cell r="D5380">
            <v>3082.34</v>
          </cell>
        </row>
        <row r="5381">
          <cell r="A5381" t="str">
            <v>73963/026</v>
          </cell>
          <cell r="B5381" t="str">
            <v>POCO DE VISITA PARA REDE DE ESG. SANIT., EM ANEIS DE CONCRETO, DIÂMETR O = 60CM E 110CM, PROF = 680CM, EXCLUINDO TAMPAO FERRO FUNDIDO.</v>
          </cell>
          <cell r="C5381" t="str">
            <v>UN</v>
          </cell>
          <cell r="D5381">
            <v>3203.29</v>
          </cell>
        </row>
        <row r="5382">
          <cell r="A5382" t="str">
            <v>73963/027</v>
          </cell>
          <cell r="B5382" t="str">
            <v>POCO DE VISITA PARA REDE DE ESG. SANIT., EM ANEIS DE CONCRETO, DIÂMETR O = 60CM E 110CM, PROF = 710CM, EXCLUINDO TAMPAO FERRO FUNDIDO.</v>
          </cell>
          <cell r="C5382" t="str">
            <v>UN</v>
          </cell>
          <cell r="D5382">
            <v>3323.59</v>
          </cell>
        </row>
        <row r="5383">
          <cell r="A5383" t="str">
            <v>73963/028</v>
          </cell>
          <cell r="B5383" t="str">
            <v>POCO VISITA ESG SANIT ANEL CONC PRE-MOLD PROF=1,20M C/ TAMPAO FOFO ART ICULADO, CLASSE B125 CARGA MAX 12,5 T, REDONDO TAMPA 600 MM, REDE PLUV IAL /ESGOTO / REJUNTAMENTO ANEIS / REVEST LISO CALHA INTERNA C/ARG CIM /AREIA 1:4. BASE/BANQUETA EM CONCR FCK=10MPA</v>
          </cell>
          <cell r="C5383" t="str">
            <v>UN</v>
          </cell>
          <cell r="D5383">
            <v>1273.55</v>
          </cell>
        </row>
        <row r="5384">
          <cell r="A5384" t="str">
            <v>73963/029</v>
          </cell>
          <cell r="B5384" t="str">
            <v>POCO VISITA ESG SANIT ANEL CONC PRE-MOLD PROF=1,40M C/ TAMPAO FOFO ART ICULADO, CLASSE B125 CARGA MAX 12,5 T, REDONDO TAMPA 600 MM, REDE PLUV IAL/ESGOTO / REJUNTAMENTO ANEIS / REVEST LISO CALHA INTERNA C/ARG CIM/ AREIA 1:4. BASE/BANQUETA EM CONCR FCK=10MPA</v>
          </cell>
          <cell r="C5384" t="str">
            <v>UN</v>
          </cell>
          <cell r="D5384">
            <v>1328.45</v>
          </cell>
        </row>
        <row r="5385">
          <cell r="A5385" t="str">
            <v>73963/030</v>
          </cell>
          <cell r="B5385" t="str">
            <v>POCO VISITA ESG SANIT ANEL CONC PRE-MOLD PROF=1,50M C/ TAMPAO FOFO ART ICULADO, CLASSE B125 CARGA MAX 12,5 T, REDONDO TAMPA 600 MM, REDE PLUV IAL/ESGOTO / REJUNTAMENTO ANEIS / REVEST LISO CALHA INTERNA C/ARG CIM/ AREIA 1:4. BASE/BANQUETA EM CONCRFCK=10MPA</v>
          </cell>
          <cell r="C5385" t="str">
            <v>UN</v>
          </cell>
          <cell r="D5385">
            <v>1441.35</v>
          </cell>
        </row>
        <row r="5386">
          <cell r="A5386" t="str">
            <v>73963/031</v>
          </cell>
          <cell r="B5386" t="str">
            <v>POCO VISITA ESG SANIT ANEL CONC PRE-MOLD PROF=1,60M C/ TAMPAO FOFO ART ICULADO, CLASSE B125 CARGA MAX 12,5 T, REDONDO TAMPA 600 MM, REDE PLUV IAL / REJUNTAMENTO ANEIS / REVEST LISO CALHA INTERNA C/ARG CIM/AREIA 1 :4. BASE/BANQUETA EM CONCR FCK=10MPA</v>
          </cell>
          <cell r="C5386" t="str">
            <v>UN</v>
          </cell>
          <cell r="D5386">
            <v>1450.88</v>
          </cell>
        </row>
        <row r="5387">
          <cell r="A5387" t="str">
            <v>73963/032</v>
          </cell>
          <cell r="B5387" t="str">
            <v>POCO VISITA ESG SANIT ANEL CONC PRE-MOLD PROF=1,70M C/ TAMPAO FOFO ART ICULADO, CLASSE B125 CARGA MAX 12,5 T, REDONDO TAMPA 600 MM, REDE PLUV IAL/ESGOTO /  REJUNTAMENTO ANEIS / REVEST LISO CALHA INTERNA C/ARG CIM /AREIA 1:4. BASE/BANQUETA EM CONCR FCK=10MPA</v>
          </cell>
          <cell r="C5387" t="str">
            <v>UN</v>
          </cell>
          <cell r="D5387">
            <v>1462.74</v>
          </cell>
        </row>
        <row r="5388">
          <cell r="A5388" t="str">
            <v>73963/033</v>
          </cell>
          <cell r="B5388" t="str">
            <v>POCO VISITA ESG SANIT ANEL CONC PRE-MOLD PROF=2,00M C/ TAMPAO FOFO ART ICULADO, CLASSE B125 CARGA MAX 12,5 T, REDONDO TAMPA 600 MM, REDE PLUV IAL/ESGOTO / REJUNTAMENTO ANEIS / REVEST LISO CALHA INTERNA C/ARG CIM/ AREIA 1:4. BASE/BANQUETA EM CONCR FCK=10MPA</v>
          </cell>
          <cell r="C5388" t="str">
            <v>UN</v>
          </cell>
          <cell r="D5388">
            <v>1584.52</v>
          </cell>
        </row>
        <row r="5389">
          <cell r="A5389" t="str">
            <v>73963/034</v>
          </cell>
          <cell r="B5389" t="str">
            <v>POCO VISITA ESG SANIT ANEL CONC PRE MOLD PROF=2,30M C/ TAMPAO FOFO ART ICULADO, CLASSE B125 CARGA MAX 12,5 T, REDONDO TAMPA 600 MM, REDE PLUV IAL/ESGOTO / REJUNTAMENTO ANEIS / REVEST LISO CALHA INTERNA C/ARG CIM/ AREIA 1:4. BASE/BANQUETA EM CONCRFCK=10MPA</v>
          </cell>
          <cell r="C5389" t="str">
            <v>UN</v>
          </cell>
          <cell r="D5389">
            <v>1658.12</v>
          </cell>
        </row>
        <row r="5390">
          <cell r="A5390" t="str">
            <v>73963/035</v>
          </cell>
          <cell r="B5390" t="str">
            <v>POCO VISITA ESG SANIT ANEL CONC PRE-MOLD PROF=2,60M C/ TAMPAO FOFO SIM PLES COM BASE, CLASSE B125 CARGA MAX 12,5 T, REDONDO TAMPA 600 MM, RED E PLUVIAL/ESGOTO / REJUNTAMENTO ANEIS / REVEST LISO CALHA INTERNA C/AR G CIM/AREIA 1:4. BASE/BANQUETAEM CONCR FCK=10MPA</v>
          </cell>
          <cell r="C5390" t="str">
            <v>UN</v>
          </cell>
          <cell r="D5390">
            <v>1779.9</v>
          </cell>
        </row>
        <row r="5391">
          <cell r="A5391" t="str">
            <v>73963/036</v>
          </cell>
          <cell r="B5391" t="str">
            <v>POCO VISITA ESG SANIT ANEL CONC PRE-MOLD PROF=2,90M C/ TAMPAO FOFO ART ICULADO, CLASSE B125 CARGA MAX 12,5 T, REDONDO TAMPA 600 MM, REDE PLUV IAL / REJUNTAMENTO ANEIS / REVEST LISO CALHA INTERNA C/ARG CIM/AREIA 1 :4. BASE/BANQUETA EM CONCR FCK=10MPA</v>
          </cell>
          <cell r="C5391" t="str">
            <v>UN</v>
          </cell>
          <cell r="D5391">
            <v>1901.68</v>
          </cell>
        </row>
        <row r="5392">
          <cell r="A5392" t="str">
            <v>73963/037</v>
          </cell>
          <cell r="B5392" t="str">
            <v>POCO VISITA ESG SANIT ANEL CONC PRE-MOLD PROF=3,20M C/ TAMPAO FOFO ART ICULADO, CLASSE B125 CARGA MAX 12,5 T, REDONDO TAMPA 600 MM, REDE PLUV IAL /  REJUNTAMENTOANEIS / REVEST LISO CALHA INTERNA C/ARG CIM/AREIA 1 :4. BASE / BANQUETA EM CONCR FCK=10MPA</v>
          </cell>
          <cell r="C5392" t="str">
            <v>UN</v>
          </cell>
          <cell r="D5392">
            <v>2023.46</v>
          </cell>
        </row>
        <row r="5393">
          <cell r="A5393" t="str">
            <v>73963/038</v>
          </cell>
          <cell r="B5393" t="str">
            <v>POCO VISITA ESG SANIT ANEL CONC PRE-MOLD PROF=3,50M C/ TAMPAO FOFO ART ICULADO, CLASSE B125 CARGA MAX 12,5 T, REDONDO TAMPA 600 MM, REDE PLUV IAL/ESGOTO /  REJUNTAMENTO / ANEIS / REVEST LISO CALHA INTERNA C/ARG C IM/AREIA 1:4. BASE/BANQUETA EM CONCR FCK=10MPA</v>
          </cell>
          <cell r="C5393" t="str">
            <v>UN</v>
          </cell>
          <cell r="D5393">
            <v>2145.83</v>
          </cell>
        </row>
        <row r="5394">
          <cell r="A5394" t="str">
            <v>73963/039</v>
          </cell>
          <cell r="B5394" t="str">
            <v>POCO VISITA ESG SANIT ANEL CONC PRE-MOLD PROF=3,80M C/ TAMPAO FOFO ART ICULADO, CLASSE B125 CARGA MAX 12,5 T, REDONDO TAMPA 600 MM, REDE PLUV IAL / REJUNTAMENTO ANEIS / REVEST LISO CALHA INTERNA C/ARG CIM/AREIA 1 :4. BASE/BANQUETA EM CONCR FCK=10MPA</v>
          </cell>
          <cell r="C5394" t="str">
            <v>UN</v>
          </cell>
          <cell r="D5394">
            <v>2268</v>
          </cell>
        </row>
        <row r="5395">
          <cell r="A5395" t="str">
            <v>73963/040</v>
          </cell>
          <cell r="B5395" t="str">
            <v>POCO VISITA ESG SANIT ANEL CONC PRE-MOLD PROF=4,10M C/ TAMPAO FOFO ART ICULADO, CLASSE B125 CARGA MAX 12,5 T, REDONDO TAMPA 600 MM, REDE PLUV IAL / REJUNTAMENTO ANEIS / REVEST LISO CALHA INTERNA C/ARG CIM/AREIA 1 :4. BASE/BANQUETA EM CONCR FCK=10MPA</v>
          </cell>
          <cell r="C5395" t="str">
            <v>UN</v>
          </cell>
          <cell r="D5395">
            <v>2387.08</v>
          </cell>
        </row>
        <row r="5396">
          <cell r="A5396" t="str">
            <v>73963/041</v>
          </cell>
          <cell r="B5396" t="str">
            <v>POCO VISITA ESG SANIT ANEL CONC PRE MOLD PROF=4,40M C/ TAMPAO FOFO ART ICULADO, CLASSE B125 CARGA MAX 12,5 T, REDONDO TAMPA 600 MM, REDE PLUV IAL / REJUNTAMENTO ANEIS / REVEST LISO CALHA INTERNA C/ARG CIM/AREIA 1 :4. BASE/BANQUETA EM CONCR FCK=10MPA</v>
          </cell>
          <cell r="C5396" t="str">
            <v>UN</v>
          </cell>
          <cell r="D5396">
            <v>2505.31</v>
          </cell>
        </row>
        <row r="5397">
          <cell r="A5397" t="str">
            <v>73963/042</v>
          </cell>
          <cell r="B5397" t="str">
            <v>POCO VISITA ESG SANIT ANEL CONC PRE-MOLD PROF=4,70M C/ TAMPAO FOFO ART ICULADO, CLASSE B125 CARGA MAX 12,5 T, REDONDO TAMPA 600 MM, REDE PLUV IAL/ESGOTO /  REJUNTAMENTO ANEIS / REVEST LISO CALHA INTERNA C/ARG CIM /AREIA 1:4. BASE/BANQUETA EM CONCRFCK=10MPA</v>
          </cell>
          <cell r="C5397" t="str">
            <v>UN</v>
          </cell>
          <cell r="D5397">
            <v>2633.8</v>
          </cell>
        </row>
        <row r="5398">
          <cell r="A5398" t="str">
            <v>73963/043</v>
          </cell>
          <cell r="B5398" t="str">
            <v>POCO VISITA ESG SANIT ANEL CONC PRE-MOLD PROF=5,00M C/ TAMPAO FOFO ART ICULADO, CLASSE B125 CARGA MAX 12,5 T, REDONDO TAMPA 600 MM, REDE PLUV IAL / ESGOTO / REJUNTAMENTO ANEIS/ REVEST LISO CALHA INTERNA C/ARG CIM /AREIA 1:4. BASE/BANQUETA EM CONCR FCK=10MPA</v>
          </cell>
          <cell r="C5398" t="str">
            <v>UN</v>
          </cell>
          <cell r="D5398">
            <v>2722.67</v>
          </cell>
        </row>
        <row r="5399">
          <cell r="A5399" t="str">
            <v>73963/044</v>
          </cell>
          <cell r="B5399" t="str">
            <v>POCO VISITA ESG SANIT ANEL CONC PRE-MOLD PROF=0,80M C/ TAMPAO FOFO ART ICULADO, CLASSE B125 CARGA MAX 12,5 T, REDONDO TAMPA 600 MM, REDE PLUV IAL/ESGOTO / DEGRAUS FF / REJUNTAMENTO ANEIS / REVEST LISO CALHA INTER NA C/ARG CIM/AREIA 1:4. BASE / BANQUETA EM CONCR FCK=10MPA</v>
          </cell>
          <cell r="C5399" t="str">
            <v>UN</v>
          </cell>
          <cell r="D5399">
            <v>634.89</v>
          </cell>
        </row>
        <row r="5400">
          <cell r="A5400" t="str">
            <v>73963/045</v>
          </cell>
          <cell r="B5400" t="str">
            <v>POCO DE VISITA PARA REDE DE ESG. SANIT., EM ANEIS DE CONCRETO, DIÂMETR O = 60CM E 110CM, PROF = 240CM, EXCLUINDO TAMPAO FERRO FUNDIDO.</v>
          </cell>
          <cell r="C5400" t="str">
            <v>UN</v>
          </cell>
          <cell r="D5400">
            <v>1466.2</v>
          </cell>
        </row>
        <row r="5401">
          <cell r="A5401" t="str">
            <v>73963/046</v>
          </cell>
          <cell r="B5401" t="str">
            <v>POCO DE VISITA PARA REDE DE ESG. SANIT., EM ANEIS DE CONCRETO, DIÂMETR O = 60CM E 110CM, PROF = 250CM, EXCLUINDO TAMPAO FERRO FUNDIDO.</v>
          </cell>
          <cell r="C5401" t="str">
            <v>UN</v>
          </cell>
          <cell r="D5401">
            <v>1483.66</v>
          </cell>
        </row>
        <row r="5402">
          <cell r="A5402" t="str">
            <v>73963/047</v>
          </cell>
          <cell r="B5402" t="str">
            <v>POCO DE VISITA PARA REDE DE ESG. SANIT., EM ANEIS DE CONCRETO, DIÂMETR O = 60CM E 110CM, PROF = 280CM, EXCLUINDO TAMPAO FERRO FUNDIDO.</v>
          </cell>
          <cell r="C5402" t="str">
            <v>UN</v>
          </cell>
          <cell r="D5402">
            <v>1616.32</v>
          </cell>
        </row>
        <row r="5403">
          <cell r="A5403" t="str">
            <v>73963/048</v>
          </cell>
          <cell r="B5403" t="str">
            <v>POCO DE VISITA PARA REDE DE ESG. SANIT., EM ANEIS DE CONCRETO, DIÂMETR O = 60CM E 110CM, PROF = 310CM, EXCLUINDO TAMPAO FERRO FUNDIDO.</v>
          </cell>
          <cell r="C5403" t="str">
            <v>UN</v>
          </cell>
          <cell r="D5403">
            <v>1711.5</v>
          </cell>
        </row>
        <row r="5404">
          <cell r="A5404" t="str">
            <v>73964/006</v>
          </cell>
          <cell r="B5404" t="str">
            <v>REATERRO DE VALA COM COMPACTAÇÃO MANUAL</v>
          </cell>
          <cell r="C5404" t="str">
            <v>M3</v>
          </cell>
          <cell r="D5404">
            <v>38.119999999999997</v>
          </cell>
        </row>
        <row r="5405">
          <cell r="A5405" t="str">
            <v>73965/001</v>
          </cell>
          <cell r="B5405" t="str">
            <v>ESCAVAÇÃO MANUAL DE VALA, A FRIO,  EM MATERIAL DE 2A CATEGORIA (MOLEDO OU ROCHA DECOMPOSTA) ATÉ 1,50M</v>
          </cell>
          <cell r="C5405" t="str">
            <v>M3</v>
          </cell>
          <cell r="D5405">
            <v>95.32</v>
          </cell>
        </row>
        <row r="5406">
          <cell r="A5406" t="str">
            <v>73965/002</v>
          </cell>
          <cell r="B5406" t="str">
            <v>ESCAVAÇÃO MANUAL DE VALA, A FRIO, EM MATERIAL DE 2A CATEGORIA (MOLEDO OU ROCHA DECOMPOSTA), DE 3 ATÉ 4,5M, EXCLUINDO ESGOTAMENTO E ESCORAMEN TO.</v>
          </cell>
          <cell r="C5406" t="str">
            <v>M3</v>
          </cell>
          <cell r="D5406">
            <v>139.80000000000001</v>
          </cell>
        </row>
        <row r="5407">
          <cell r="A5407" t="str">
            <v>73965/003</v>
          </cell>
          <cell r="B5407" t="str">
            <v>ESCAVAÇÃO MANUAL DE VALA, A FRIO, EM MATERIAL DE 2A CATEGORIA (MOLEDO OU ROCHA DECOMPOSTA), DE 4,5 ATÉ 6M, EXCLUINDO ESGOTAMENTO E ESCORAMEN TO.</v>
          </cell>
          <cell r="C5407" t="str">
            <v>M3</v>
          </cell>
          <cell r="D5407">
            <v>165.22</v>
          </cell>
        </row>
        <row r="5408">
          <cell r="A5408" t="str">
            <v>73965/004</v>
          </cell>
          <cell r="B5408" t="str">
            <v>ESCAVACAO MANUAL DE VALA EM ARGILA OU PEDRA SOLTA DO TAMANHO MEDIO DE PEDRA DE MAO, ATE 1,5M, EXCLUINDO ESGOTAMENTO/ESCORAMENTO.</v>
          </cell>
          <cell r="C5408" t="str">
            <v>M3</v>
          </cell>
          <cell r="D5408">
            <v>61</v>
          </cell>
        </row>
        <row r="5409">
          <cell r="A5409" t="str">
            <v>73965/005</v>
          </cell>
          <cell r="B5409" t="str">
            <v>ESCAVACAO MANUAL DE VALA EM ARGILA OU PEDRA SOLTA DO TAMANHO MEDIO DE PEDRA DE MAO, DE 1,5 ATE 3M, EXCLUINDO ESGOTAMENTO/ESCORAMENTO.</v>
          </cell>
          <cell r="C5409" t="str">
            <v>M3</v>
          </cell>
          <cell r="D5409">
            <v>71.17</v>
          </cell>
        </row>
        <row r="5410">
          <cell r="A5410" t="str">
            <v>73965/007</v>
          </cell>
          <cell r="B5410" t="str">
            <v>ESCAVACAO MANUAL DE VALA EM ARGILA OU PEDRA SOLTA DO TAMANHO MEDIO DE PEDRA DE MAO, DE 4,5 ATE 6M, EXCLUINDO ESGOTAMENTO/ESCORAMENTO.</v>
          </cell>
          <cell r="C5410" t="str">
            <v>M3</v>
          </cell>
          <cell r="D5410">
            <v>139.80000000000001</v>
          </cell>
        </row>
        <row r="5411">
          <cell r="A5411" t="str">
            <v>73965/009</v>
          </cell>
          <cell r="B5411" t="str">
            <v>ESCAVACAO MANUAL DE VALA EM LODO, DE 1,5 ATE 3M, EXCLUINDO ESGOTAMENTO /ESCORAMENTO.</v>
          </cell>
          <cell r="C5411" t="str">
            <v>M3</v>
          </cell>
          <cell r="D5411">
            <v>127.09</v>
          </cell>
        </row>
        <row r="5412">
          <cell r="A5412" t="str">
            <v>73967/001</v>
          </cell>
          <cell r="B5412" t="str">
            <v>PLANTIO DE ARVORE, ALTURA DE 1,00M, EM CAVAS DE 80X80X80CM</v>
          </cell>
          <cell r="C5412" t="str">
            <v>UN</v>
          </cell>
          <cell r="D5412">
            <v>105.68</v>
          </cell>
        </row>
        <row r="5413">
          <cell r="A5413" t="str">
            <v>73967/002</v>
          </cell>
          <cell r="B5413" t="str">
            <v>PLANTIO DE ARVORE REGIONAL, ALTURA MAIOR QUE 2,00M, EM CAVAS DE 80X80X 80CM</v>
          </cell>
          <cell r="C5413" t="str">
            <v>UN</v>
          </cell>
          <cell r="D5413">
            <v>172.93</v>
          </cell>
        </row>
        <row r="5414">
          <cell r="A5414" t="str">
            <v>73967/004</v>
          </cell>
          <cell r="B5414" t="str">
            <v>IRRIGAÇÃO DE ÁRVORE COM CARRO PIPA</v>
          </cell>
          <cell r="C5414" t="str">
            <v>UN</v>
          </cell>
          <cell r="D5414">
            <v>0.3</v>
          </cell>
        </row>
        <row r="5415">
          <cell r="A5415" t="str">
            <v>73968/001</v>
          </cell>
          <cell r="B5415" t="str">
            <v>MANTA IMPERMEABILIZANTE A BASE DE ASFALTO - FORNECIMENTO E INSTALACAO</v>
          </cell>
          <cell r="C5415" t="str">
            <v>M2</v>
          </cell>
          <cell r="D5415">
            <v>38.31</v>
          </cell>
        </row>
        <row r="5416">
          <cell r="A5416" t="str">
            <v>73969/001</v>
          </cell>
          <cell r="B5416" t="str">
            <v>EXECUCAO DE DRENOS DE CHORUME EM TUBOS DRENANTES DE CONCRETO, DIAM=200 MM, ENVOLTOS EM BRITA E GEOTEXTIL</v>
          </cell>
          <cell r="C5416" t="str">
            <v>M</v>
          </cell>
          <cell r="D5416">
            <v>63.34</v>
          </cell>
        </row>
        <row r="5417">
          <cell r="A5417" t="str">
            <v>73970/001</v>
          </cell>
          <cell r="B5417" t="str">
            <v>ESTRUTURA METALICA EM ACO ESTRUTURAL PERFIL I 12 X 5 1/4</v>
          </cell>
          <cell r="C5417" t="str">
            <v>KG</v>
          </cell>
          <cell r="D5417">
            <v>8.25</v>
          </cell>
        </row>
        <row r="5418">
          <cell r="A5418" t="str">
            <v>73970/002</v>
          </cell>
          <cell r="B5418" t="str">
            <v>ESTRUTURA METALICA EM ACO ESTRUTURAL PERFIL I 6 X 3 3/8</v>
          </cell>
          <cell r="C5418" t="str">
            <v>KG</v>
          </cell>
          <cell r="D5418">
            <v>6.03</v>
          </cell>
        </row>
        <row r="5419">
          <cell r="A5419" t="str">
            <v>73974/001</v>
          </cell>
          <cell r="B5419" t="str">
            <v>PISO CIMENTADO TRACO 1:3 (CIMENTO E AREIA) ACABAMENTO RUSTICO ESPESSUR A 2CM, PREPARO MECANICO DA ARGAMASSA</v>
          </cell>
          <cell r="C5419" t="str">
            <v>M2</v>
          </cell>
          <cell r="D5419">
            <v>30.6</v>
          </cell>
        </row>
        <row r="5420">
          <cell r="A5420" t="str">
            <v>73976/004</v>
          </cell>
          <cell r="B5420" t="str">
            <v>TUBO DE AÇO GALVANIZADO COM COSTURA 1" (25MM), INCLUSIVE CONEXOES - FO RNECIMENTO E INSTALACAO</v>
          </cell>
          <cell r="C5420" t="str">
            <v>M</v>
          </cell>
          <cell r="D5420">
            <v>48.74</v>
          </cell>
        </row>
        <row r="5421">
          <cell r="A5421" t="str">
            <v>73976/010</v>
          </cell>
          <cell r="B5421" t="str">
            <v>TUBO DE AÇO GALVANIZADO COM COSTURA 4" (100MM), INCLUSIVE CONEXOES - F ORNECIMENTO E INSTALACAO</v>
          </cell>
          <cell r="C5421" t="str">
            <v>M</v>
          </cell>
          <cell r="D5421">
            <v>171.66</v>
          </cell>
        </row>
        <row r="5422">
          <cell r="A5422" t="str">
            <v>73976/011</v>
          </cell>
          <cell r="B5422" t="str">
            <v>TUBO DE AÇO GALVANIZADO COM COSTURA 6" (150MM), INCLUSIVE CONEXÕES - I NSTALAÇÃO</v>
          </cell>
          <cell r="C5422" t="str">
            <v>M</v>
          </cell>
          <cell r="D5422">
            <v>243.82</v>
          </cell>
        </row>
        <row r="5423">
          <cell r="A5423" t="str">
            <v>73978/001</v>
          </cell>
          <cell r="B5423" t="str">
            <v>PINTURA HIDROFUGANTE COM SILICONE SOBRE PISO CIMENTADO, UMA DEMAO</v>
          </cell>
          <cell r="C5423" t="str">
            <v>M2</v>
          </cell>
          <cell r="D5423">
            <v>14.55</v>
          </cell>
        </row>
        <row r="5424">
          <cell r="A5424" t="str">
            <v>73986/001</v>
          </cell>
          <cell r="B5424" t="str">
            <v>FORRO DE GESSO EM PLACAS 60X60CM, ESPESSURA 1,2CM, INCLUSIVE FIXACAO C OM ARAME</v>
          </cell>
          <cell r="C5424" t="str">
            <v>M2</v>
          </cell>
          <cell r="D5424">
            <v>32.549999999999997</v>
          </cell>
        </row>
        <row r="5425">
          <cell r="A5425" t="str">
            <v>73990/001</v>
          </cell>
          <cell r="B5425" t="str">
            <v>ARMACAO ACO CA-50 P/1,0M3 DE CONCRETO</v>
          </cell>
          <cell r="C5425" t="str">
            <v>UN</v>
          </cell>
          <cell r="D5425">
            <v>463.05</v>
          </cell>
        </row>
        <row r="5426">
          <cell r="A5426" t="str">
            <v>73991/001</v>
          </cell>
          <cell r="B5426" t="str">
            <v>PISO CIMENTADO TRACO 1:4 (CIMENTO E AREIA) COM ACABAMENTO LISO ESPESSU RA 1,5CM, PREPARO MANUAL DA ARGAMASSA  INCLUSO ADITIVO IMPERMEABILIZAN TE</v>
          </cell>
          <cell r="C5426" t="str">
            <v>M2</v>
          </cell>
          <cell r="D5426">
            <v>35.1</v>
          </cell>
        </row>
        <row r="5427">
          <cell r="A5427" t="str">
            <v>73991/002</v>
          </cell>
          <cell r="B5427" t="str">
            <v>PISO CIMENTADO TRACO 1:3 (CIMENTO E AREIA) COM ACABAMENTO LISO ESPESSU RA 1,5CM PREPARO MANUAL DA ARGAMASSA</v>
          </cell>
          <cell r="C5427" t="str">
            <v>M2</v>
          </cell>
          <cell r="D5427">
            <v>34.130000000000003</v>
          </cell>
        </row>
        <row r="5428">
          <cell r="A5428" t="str">
            <v>73991/003</v>
          </cell>
          <cell r="B5428" t="str">
            <v>PISO CIMENTADO TRACO 1:3 (CIMENTO E AREIA) COM ACABAMENTO LISO ESPESSU RA 3CM PREPARO MECANICO ARGAMASSA  INCLUSO ADITIVO IMPERMEABILIZANTE</v>
          </cell>
          <cell r="C5428" t="str">
            <v>M2</v>
          </cell>
          <cell r="D5428">
            <v>40.94</v>
          </cell>
        </row>
        <row r="5429">
          <cell r="A5429" t="str">
            <v>73991/004</v>
          </cell>
          <cell r="B5429" t="str">
            <v>PISO CIMENTADO TRACO 1:3 (CIMENTO E AREIA) COM ACABAMENTO LISO ESPESSU RA 1,5CM, PREPARO MANUAL DA ARGAMASSA INCLUSO ADITIVO IMPERMEABILIZANT E</v>
          </cell>
          <cell r="C5429" t="str">
            <v>M2</v>
          </cell>
          <cell r="D5429">
            <v>35.54</v>
          </cell>
        </row>
        <row r="5430">
          <cell r="A5430" t="str">
            <v>73992/001</v>
          </cell>
          <cell r="B5430" t="str">
            <v>LOCACAO CONVENCIONAL DE OBRA, ATRAVÉS DE GABARITO DE TABUAS CORRIDAS P ONTALETADAS A CADA 1,50M, SEM REAPROVEITAMENTO</v>
          </cell>
          <cell r="C5430" t="str">
            <v>M2</v>
          </cell>
          <cell r="D5430">
            <v>6.99</v>
          </cell>
        </row>
        <row r="5431">
          <cell r="A5431" t="str">
            <v>73994/001</v>
          </cell>
          <cell r="B5431" t="str">
            <v>ARMACAO EM TELA DE ACO SOLDADA NERVURADA Q-138, ACO CA-60, 4,2MM, MALH A 10X10CM</v>
          </cell>
          <cell r="C5431" t="str">
            <v>KG</v>
          </cell>
          <cell r="D5431">
            <v>6.56</v>
          </cell>
        </row>
        <row r="5432">
          <cell r="A5432" t="str">
            <v>73999/001</v>
          </cell>
          <cell r="B5432" t="str">
            <v>PINTURA A BASE DE CAL E FIXADOR A BASE DE OLEO DE LINHACA, TRES DEMAOS</v>
          </cell>
          <cell r="C5432" t="str">
            <v>M2</v>
          </cell>
          <cell r="D5432">
            <v>5.71</v>
          </cell>
        </row>
        <row r="5433">
          <cell r="A5433" t="str">
            <v>74000/001</v>
          </cell>
          <cell r="B5433" t="str">
            <v>IMPERMEABILIZACAO DE SUPERFICIE COM ARMAGASSA DE CIMENTO E AREIA (GROS SA), TRACO 1:3, COM ADITIVO IMPERMEABILIZANTE, E=2,5CM.</v>
          </cell>
          <cell r="C5433" t="str">
            <v>M2</v>
          </cell>
          <cell r="D5433">
            <v>42.07</v>
          </cell>
        </row>
        <row r="5434">
          <cell r="A5434" t="str">
            <v>74003/001</v>
          </cell>
          <cell r="B5434" t="str">
            <v>INSTALACOES GAS CENTRAL P/ EDIFICIO RESIDENCIAL C/ 4 PAVTOS 16 UNID. UMA CENTRAL POR BLOCO COM 16 PONTOS</v>
          </cell>
          <cell r="C5434" t="str">
            <v>UN</v>
          </cell>
          <cell r="D5434">
            <v>4350.49</v>
          </cell>
        </row>
        <row r="5435">
          <cell r="A5435" t="str">
            <v>74005/001</v>
          </cell>
          <cell r="B5435" t="str">
            <v>COMPACTACAO MECANICA, SEM CONTROLE DO GC (C/COMPACTADOR PLACA 400 KG)</v>
          </cell>
          <cell r="C5435" t="str">
            <v>M3</v>
          </cell>
          <cell r="D5435">
            <v>3.97</v>
          </cell>
        </row>
        <row r="5436">
          <cell r="A5436" t="str">
            <v>74005/002</v>
          </cell>
          <cell r="B5436" t="str">
            <v>COMPACTACAO MECANICA C/ CONTROLE DO GC&gt;=95% DO PN (AREAS) (C/MONIVELAD ORA 140 HP E ROLO COMPRESSOR VIBRATORIO 80 HP)</v>
          </cell>
          <cell r="C5436" t="str">
            <v>M3</v>
          </cell>
          <cell r="D5436">
            <v>4.62</v>
          </cell>
        </row>
        <row r="5437">
          <cell r="A5437" t="str">
            <v>74007/001</v>
          </cell>
          <cell r="B5437" t="str">
            <v>FORMA TABUA P/ CONCRETO EM FUNDACAO C/ REAPROVEITAMENTO 10 X.</v>
          </cell>
          <cell r="C5437" t="str">
            <v>M2</v>
          </cell>
          <cell r="D5437">
            <v>20.55</v>
          </cell>
        </row>
        <row r="5438">
          <cell r="A5438" t="str">
            <v>74010/001</v>
          </cell>
          <cell r="B5438" t="str">
            <v>CARGA E DESCARGA MECANICA DE SOLO UTILIZANDO CAMINHAO BASCULANTE 6,0M3 /16T E PA CARREGADEIRA SOBRE PNEUS 128 HP, CAPACIDADE DA CAÇAMBA 1,7 A 2,8 M3, PESO OPERACIONAL 11632 KG</v>
          </cell>
          <cell r="C5438" t="str">
            <v>M3</v>
          </cell>
          <cell r="D5438">
            <v>1.4</v>
          </cell>
        </row>
        <row r="5439">
          <cell r="A5439" t="str">
            <v>74017/001</v>
          </cell>
          <cell r="B5439" t="str">
            <v>EXECUCAO DE DRENOS DE CHORUME EM TUBOS DRENANTES, PVC, DIAM=100 MM, EN VOLTOS EM BRITA E GEOTEXTIL</v>
          </cell>
          <cell r="C5439" t="str">
            <v>M</v>
          </cell>
          <cell r="D5439">
            <v>44.01</v>
          </cell>
        </row>
        <row r="5440">
          <cell r="A5440" t="str">
            <v>74017/002</v>
          </cell>
          <cell r="B5440" t="str">
            <v>EXECUCAO DE DRENOS DE CHORUME EM TUBOS DRENANTES, PVC, DIAM=150 MM, EN VOLTOS EM BRITA E GEOTEXTIL</v>
          </cell>
          <cell r="C5440" t="str">
            <v>M</v>
          </cell>
          <cell r="D5440">
            <v>60.94</v>
          </cell>
        </row>
        <row r="5441">
          <cell r="A5441" t="str">
            <v>74020/001</v>
          </cell>
          <cell r="B5441" t="str">
            <v>ENSAIO DE PAVIMENTO DE CONCRETO</v>
          </cell>
          <cell r="C5441" t="str">
            <v>M3</v>
          </cell>
          <cell r="D5441">
            <v>14.85</v>
          </cell>
        </row>
        <row r="5442">
          <cell r="A5442" t="str">
            <v>74020/002</v>
          </cell>
          <cell r="B5442" t="str">
            <v>ENSAIOS DE PAVIMENTO DE CONCRETO COMPACTADO COM ROLO</v>
          </cell>
          <cell r="C5442" t="str">
            <v>M3</v>
          </cell>
          <cell r="D5442">
            <v>13.3</v>
          </cell>
        </row>
        <row r="5443">
          <cell r="A5443" t="str">
            <v>74021/001</v>
          </cell>
          <cell r="B5443" t="str">
            <v>ENSAIOS DE TERRAPLENAGEM - CORPO DO ATERRO</v>
          </cell>
          <cell r="C5443" t="str">
            <v>M3</v>
          </cell>
          <cell r="D5443">
            <v>0.36</v>
          </cell>
        </row>
        <row r="5444">
          <cell r="A5444" t="str">
            <v>74021/002</v>
          </cell>
          <cell r="B5444" t="str">
            <v>ENSAIO DE TERRAPLENAGEM - CAMADA FINAL DO ATERRO</v>
          </cell>
          <cell r="C5444" t="str">
            <v>M3</v>
          </cell>
          <cell r="D5444">
            <v>1.1599999999999999</v>
          </cell>
        </row>
        <row r="5445">
          <cell r="A5445" t="str">
            <v>74021/003</v>
          </cell>
          <cell r="B5445" t="str">
            <v>ENSAIOS DE REGULARIZACAO DO SUBLEITO</v>
          </cell>
          <cell r="C5445" t="str">
            <v>M2</v>
          </cell>
          <cell r="D5445">
            <v>0.54</v>
          </cell>
        </row>
        <row r="5446">
          <cell r="A5446" t="str">
            <v>74021/004</v>
          </cell>
          <cell r="B5446" t="str">
            <v>ENSAIOS DE REFORCO DO SUBLEITO</v>
          </cell>
          <cell r="C5446" t="str">
            <v>M3</v>
          </cell>
          <cell r="D5446">
            <v>0.97</v>
          </cell>
        </row>
        <row r="5447">
          <cell r="A5447" t="str">
            <v>74021/005</v>
          </cell>
          <cell r="B5447" t="str">
            <v>ENSAIOS DE SUB BASE DE SOLO MELHORADO COM CIMENTO</v>
          </cell>
          <cell r="C5447" t="str">
            <v>M3</v>
          </cell>
          <cell r="D5447">
            <v>0.97</v>
          </cell>
        </row>
        <row r="5448">
          <cell r="A5448" t="str">
            <v>74021/006</v>
          </cell>
          <cell r="B5448" t="str">
            <v>ENSAIOS DE BASE ESTABILIZADA GRANULOMETRICAMENTE</v>
          </cell>
          <cell r="C5448" t="str">
            <v>M3</v>
          </cell>
          <cell r="D5448">
            <v>1.04</v>
          </cell>
        </row>
        <row r="5449">
          <cell r="A5449" t="str">
            <v>74021/007</v>
          </cell>
          <cell r="B5449" t="str">
            <v>ENSAIO DE BASE DE SOLO MELHORADO COM CIMENTO</v>
          </cell>
          <cell r="C5449" t="str">
            <v>M3</v>
          </cell>
          <cell r="D5449">
            <v>0.97</v>
          </cell>
        </row>
        <row r="5450">
          <cell r="A5450" t="str">
            <v>74021/008</v>
          </cell>
          <cell r="B5450" t="str">
            <v>ENSAIOS DE BASE DE SOLO CIMENTO</v>
          </cell>
          <cell r="C5450" t="str">
            <v>M3</v>
          </cell>
          <cell r="D5450">
            <v>1.06</v>
          </cell>
        </row>
        <row r="5451">
          <cell r="A5451" t="str">
            <v>74022/001</v>
          </cell>
          <cell r="B5451" t="str">
            <v>ENSAIO DE PENETRACAO - MATERIAL BETUMINOSO</v>
          </cell>
          <cell r="C5451" t="str">
            <v>UN</v>
          </cell>
          <cell r="D5451">
            <v>82.53</v>
          </cell>
        </row>
        <row r="5452">
          <cell r="A5452" t="str">
            <v>74022/002</v>
          </cell>
          <cell r="B5452" t="str">
            <v>ENSAIO DE VISCOSIDADE SAYBOLT - FUROL - MATERIAL BETUMINOSO</v>
          </cell>
          <cell r="C5452" t="str">
            <v>UN</v>
          </cell>
          <cell r="D5452">
            <v>106.8</v>
          </cell>
        </row>
        <row r="5453">
          <cell r="A5453" t="str">
            <v>74022/003</v>
          </cell>
          <cell r="B5453" t="str">
            <v>ENSAIO DE DETERMINACAO DA PENEIRACAO - EMULSAO ASFALTICA</v>
          </cell>
          <cell r="C5453" t="str">
            <v>UN</v>
          </cell>
          <cell r="D5453">
            <v>97.09</v>
          </cell>
        </row>
        <row r="5454">
          <cell r="A5454" t="str">
            <v>74022/004</v>
          </cell>
          <cell r="B5454" t="str">
            <v>ENSAIO DE DETERMINACAO DA SEDIMENTACAO - EMULSAO ASFALTICA</v>
          </cell>
          <cell r="C5454" t="str">
            <v>UN</v>
          </cell>
          <cell r="D5454">
            <v>106.8</v>
          </cell>
        </row>
        <row r="5455">
          <cell r="A5455" t="str">
            <v>74022/005</v>
          </cell>
          <cell r="B5455" t="str">
            <v>ENSAIO DE DETERMINACAO DO TEOR DE BETUME - CIMENTO ASFALTICO DE PETROL EO</v>
          </cell>
          <cell r="C5455" t="str">
            <v>UN</v>
          </cell>
          <cell r="D5455">
            <v>84.95</v>
          </cell>
        </row>
        <row r="5456">
          <cell r="A5456" t="str">
            <v>74022/006</v>
          </cell>
          <cell r="B5456" t="str">
            <v>ENSAIO DE GRANULOMETRIA POR PENEIRAMENTO - SOLOS</v>
          </cell>
          <cell r="C5456" t="str">
            <v>UN</v>
          </cell>
          <cell r="D5456">
            <v>77.67</v>
          </cell>
        </row>
        <row r="5457">
          <cell r="A5457" t="str">
            <v>74022/007</v>
          </cell>
          <cell r="B5457" t="str">
            <v>ENSAIO DE GRANULOMETRIA POR PENEIRAMENTO E SEDIMENTACAO - SOLOS</v>
          </cell>
          <cell r="C5457" t="str">
            <v>UN</v>
          </cell>
          <cell r="D5457">
            <v>92.24</v>
          </cell>
        </row>
        <row r="5458">
          <cell r="A5458" t="str">
            <v>74022/008</v>
          </cell>
          <cell r="B5458" t="str">
            <v>ENSAIO DE LIMITE DE LIQUIDEZ - SOLOS</v>
          </cell>
          <cell r="C5458" t="str">
            <v>UN</v>
          </cell>
          <cell r="D5458">
            <v>48.54</v>
          </cell>
        </row>
        <row r="5459">
          <cell r="A5459" t="str">
            <v>74022/009</v>
          </cell>
          <cell r="B5459" t="str">
            <v>ENSAIO DE LIMITE DE PLASTICIDADE - SOLOS</v>
          </cell>
          <cell r="C5459" t="str">
            <v>UN</v>
          </cell>
          <cell r="D5459">
            <v>43.69</v>
          </cell>
        </row>
        <row r="5460">
          <cell r="A5460" t="str">
            <v>74022/010</v>
          </cell>
          <cell r="B5460" t="str">
            <v>ENSAIO DE COMPACTACAO - AMOSTRAS NAO TRABALHADAS - ENERGIA NORMAL - SO LOS</v>
          </cell>
          <cell r="C5460" t="str">
            <v>UN</v>
          </cell>
          <cell r="D5460">
            <v>92.24</v>
          </cell>
        </row>
        <row r="5461">
          <cell r="A5461" t="str">
            <v>74022/011</v>
          </cell>
          <cell r="B5461" t="str">
            <v>ENSAIO DE COMPACTACAO - AMOSTRAS NAO TRABALHADAS - ENERGIA INTERMEDIAR IA - SOLOS</v>
          </cell>
          <cell r="C5461" t="str">
            <v>UN</v>
          </cell>
          <cell r="D5461">
            <v>140.78</v>
          </cell>
        </row>
        <row r="5462">
          <cell r="A5462" t="str">
            <v>74022/012</v>
          </cell>
          <cell r="B5462" t="str">
            <v>ENSAIO DE COMPACTACAO - AMOSTRAS NAO TRABALHADAS - ENERGIA MODIFICADA - SOLOS</v>
          </cell>
          <cell r="C5462" t="str">
            <v>UN</v>
          </cell>
          <cell r="D5462">
            <v>184.48</v>
          </cell>
        </row>
        <row r="5463">
          <cell r="A5463" t="str">
            <v>74022/013</v>
          </cell>
          <cell r="B5463" t="str">
            <v>ENSAIO DE COMPACTACAO - AMOSTRAS TRABALHADAS - SOLOS</v>
          </cell>
          <cell r="C5463" t="str">
            <v>UN</v>
          </cell>
          <cell r="D5463">
            <v>97.09</v>
          </cell>
        </row>
        <row r="5464">
          <cell r="A5464" t="str">
            <v>74022/014</v>
          </cell>
          <cell r="B5464" t="str">
            <v>ENSAIO DE MASSA ESPECIFICA - IN SITU - METODO FRASCO DE AREIA - SOLOS</v>
          </cell>
          <cell r="C5464" t="str">
            <v>UN</v>
          </cell>
          <cell r="D5464">
            <v>33.979999999999997</v>
          </cell>
        </row>
        <row r="5465">
          <cell r="A5465" t="str">
            <v>74022/015</v>
          </cell>
          <cell r="B5465" t="str">
            <v>ENSAIO DE MASSA ESPECIFICA - IN SITU - METODO BALAO DE BORRACHA - SOLO S</v>
          </cell>
          <cell r="C5465" t="str">
            <v>UN</v>
          </cell>
          <cell r="D5465">
            <v>38.83</v>
          </cell>
        </row>
        <row r="5466">
          <cell r="A5466" t="str">
            <v>74022/016</v>
          </cell>
          <cell r="B5466" t="str">
            <v>ENSAIO DE DENSIDADE REAL - SOLOS</v>
          </cell>
          <cell r="C5466" t="str">
            <v>UN</v>
          </cell>
          <cell r="D5466">
            <v>43.69</v>
          </cell>
        </row>
        <row r="5467">
          <cell r="A5467" t="str">
            <v>74022/017</v>
          </cell>
          <cell r="B5467" t="str">
            <v>ENSAIO DE ABRASAO LOS ANGELES - AGREGADOS</v>
          </cell>
          <cell r="C5467" t="str">
            <v>UN</v>
          </cell>
          <cell r="D5467">
            <v>203.89</v>
          </cell>
        </row>
        <row r="5468">
          <cell r="A5468" t="str">
            <v>74022/018</v>
          </cell>
          <cell r="B5468" t="str">
            <v>ENSAIO DE MASSA ESPECIFICA - IN SITU - EMPREGO DO OLEO - SOLOS</v>
          </cell>
          <cell r="C5468" t="str">
            <v>UN</v>
          </cell>
          <cell r="D5468">
            <v>53.4</v>
          </cell>
        </row>
        <row r="5469">
          <cell r="A5469" t="str">
            <v>74022/019</v>
          </cell>
          <cell r="B5469" t="str">
            <v>ENSAIO DE INDICE DE SUPORTE CALIFORNIA - AMOSTRAS NAO TRABALHADAS - EN ERGIA NORMAL - SOLOS</v>
          </cell>
          <cell r="C5469" t="str">
            <v>UN</v>
          </cell>
          <cell r="D5469">
            <v>111.65</v>
          </cell>
        </row>
        <row r="5470">
          <cell r="A5470" t="str">
            <v>74022/020</v>
          </cell>
          <cell r="B5470" t="str">
            <v>ENSAIO DE INDICE DE SUPORTE CALIFORNIA - AMOSTRAS NAO TRABALHADAS - EN ERGIA INTERMEDIARIA - SOLOS</v>
          </cell>
          <cell r="C5470" t="str">
            <v>UN</v>
          </cell>
          <cell r="D5470">
            <v>126.22</v>
          </cell>
        </row>
        <row r="5471">
          <cell r="A5471" t="str">
            <v>74022/021</v>
          </cell>
          <cell r="B5471" t="str">
            <v>ENSAIO DE INDICE DE SUPORTE CALIFORNIA- AMOSTRAS NAO TRABALHADAS - ENE RGIA MODIFICADA- SOLOS</v>
          </cell>
          <cell r="C5471" t="str">
            <v>UN</v>
          </cell>
          <cell r="D5471">
            <v>135.93</v>
          </cell>
        </row>
        <row r="5472">
          <cell r="A5472" t="str">
            <v>74022/022</v>
          </cell>
          <cell r="B5472" t="str">
            <v>ENSAIO DE TEOR DE UMIDADE - METODO EXPEDITO DO ALCOOL - SOLOS</v>
          </cell>
          <cell r="C5472" t="str">
            <v>UN</v>
          </cell>
          <cell r="D5472">
            <v>29.12</v>
          </cell>
        </row>
        <row r="5473">
          <cell r="A5473" t="str">
            <v>74022/023</v>
          </cell>
          <cell r="B5473" t="str">
            <v>ENSAIO DE TEOR DE UMIDADE - PROCESSO SPEEDY - SOLOS E AGREGADOS MIUDOS</v>
          </cell>
          <cell r="C5473" t="str">
            <v>UN</v>
          </cell>
          <cell r="D5473">
            <v>29.12</v>
          </cell>
        </row>
        <row r="5474">
          <cell r="A5474" t="str">
            <v>74022/024</v>
          </cell>
          <cell r="B5474" t="str">
            <v>ENSAIO DE TEOR DE UMIDADE - EM LABORATORIO - SOLOS</v>
          </cell>
          <cell r="C5474" t="str">
            <v>UN</v>
          </cell>
          <cell r="D5474">
            <v>38.83</v>
          </cell>
        </row>
        <row r="5475">
          <cell r="A5475" t="str">
            <v>74022/025</v>
          </cell>
          <cell r="B5475" t="str">
            <v>ENSAIO DE PONTO DE FULGOR - MATERIAL BETUMINOSO</v>
          </cell>
          <cell r="C5475" t="str">
            <v>UN</v>
          </cell>
          <cell r="D5475">
            <v>77.67</v>
          </cell>
        </row>
        <row r="5476">
          <cell r="A5476" t="str">
            <v>74022/026</v>
          </cell>
          <cell r="B5476" t="str">
            <v>ENSAIO DE DESTILACAO - ASFALTO DILUIDO</v>
          </cell>
          <cell r="C5476" t="str">
            <v>UN</v>
          </cell>
          <cell r="D5476">
            <v>126.22</v>
          </cell>
        </row>
        <row r="5477">
          <cell r="A5477" t="str">
            <v>74022/027</v>
          </cell>
          <cell r="B5477" t="str">
            <v>ENSAIO DE CONTROLE DE TAXA DE APLICACAO DE LIGANTE BETUMINOSO</v>
          </cell>
          <cell r="C5477" t="str">
            <v>UN</v>
          </cell>
          <cell r="D5477">
            <v>33.979999999999997</v>
          </cell>
        </row>
        <row r="5478">
          <cell r="A5478" t="str">
            <v>74022/028</v>
          </cell>
          <cell r="B5478" t="str">
            <v>ENSAIO DE SUSCEPTIBILIDADE TERMICA - INDICE PFEIFFER - MATERIAL ASFALT ICO</v>
          </cell>
          <cell r="C5478" t="str">
            <v>UN</v>
          </cell>
          <cell r="D5478">
            <v>121.36</v>
          </cell>
        </row>
        <row r="5479">
          <cell r="A5479" t="str">
            <v>74022/029</v>
          </cell>
          <cell r="B5479" t="str">
            <v>ENSAIO DE ESPUMA - MATERIAL ASFALTICO</v>
          </cell>
          <cell r="C5479" t="str">
            <v>UN</v>
          </cell>
          <cell r="D5479">
            <v>87.38</v>
          </cell>
        </row>
        <row r="5480">
          <cell r="A5480" t="str">
            <v>74022/030</v>
          </cell>
          <cell r="B5480" t="str">
            <v>ENSAIO DE RESISTENCIA A COMPRESSAO SIMPLES - CONCRETO</v>
          </cell>
          <cell r="C5480" t="str">
            <v>UN</v>
          </cell>
          <cell r="D5480">
            <v>87.38</v>
          </cell>
        </row>
        <row r="5481">
          <cell r="A5481" t="str">
            <v>74022/031</v>
          </cell>
          <cell r="B5481" t="str">
            <v>ENSAIO DE RESISTENCIA A TRACAO POR COMPRESSAO DIAMETRAL - CONCRETO</v>
          </cell>
          <cell r="C5481" t="str">
            <v>UN</v>
          </cell>
          <cell r="D5481">
            <v>87.38</v>
          </cell>
        </row>
        <row r="5482">
          <cell r="A5482" t="str">
            <v>74022/032</v>
          </cell>
          <cell r="B5482" t="str">
            <v>ENSAIO DE RESISTENCIA A TRACAO NA FLEXAO DE CONCRETO</v>
          </cell>
          <cell r="C5482" t="str">
            <v>UN</v>
          </cell>
          <cell r="D5482">
            <v>97.09</v>
          </cell>
        </row>
        <row r="5483">
          <cell r="A5483" t="str">
            <v>74022/033</v>
          </cell>
          <cell r="B5483" t="str">
            <v>ENSAIO DE RESILIENCIA - SOLOS</v>
          </cell>
          <cell r="C5483" t="str">
            <v>UN</v>
          </cell>
          <cell r="D5483">
            <v>626.26</v>
          </cell>
        </row>
        <row r="5484">
          <cell r="A5484" t="str">
            <v>74022/034</v>
          </cell>
          <cell r="B5484" t="str">
            <v>ENSAIO DE RESILIENCIA - MISTURAS BETUMINOSAS</v>
          </cell>
          <cell r="C5484" t="str">
            <v>UN</v>
          </cell>
          <cell r="D5484">
            <v>131.07</v>
          </cell>
        </row>
        <row r="5485">
          <cell r="A5485" t="str">
            <v>74022/035</v>
          </cell>
          <cell r="B5485" t="str">
            <v>ENSAIO DE PERCENTAGEM DE BETUME - MISTURAS BETUMINOSAS</v>
          </cell>
          <cell r="C5485" t="str">
            <v>UN</v>
          </cell>
          <cell r="D5485">
            <v>72.819999999999993</v>
          </cell>
        </row>
        <row r="5486">
          <cell r="A5486" t="str">
            <v>74022/036</v>
          </cell>
          <cell r="B5486" t="str">
            <v>ENSAIO DE ADESIVIDADE - RESISTENCIA A AGUA - EMULSAO ASFALTICA</v>
          </cell>
          <cell r="C5486" t="str">
            <v>UN</v>
          </cell>
          <cell r="D5486">
            <v>58.25</v>
          </cell>
        </row>
        <row r="5487">
          <cell r="A5487" t="str">
            <v>74022/037</v>
          </cell>
          <cell r="B5487" t="str">
            <v>ENSAIO DE ADESIVIDADE A LIGANTE BETUMINOSO - AGREGADO GRAUDO</v>
          </cell>
          <cell r="C5487" t="str">
            <v>UN</v>
          </cell>
          <cell r="D5487">
            <v>48.54</v>
          </cell>
        </row>
        <row r="5488">
          <cell r="A5488" t="str">
            <v>74022/038</v>
          </cell>
          <cell r="B5488" t="str">
            <v>ENSAIO DE EXPANSIBILIDADE - SOLOS</v>
          </cell>
          <cell r="C5488" t="str">
            <v>UN</v>
          </cell>
          <cell r="D5488">
            <v>70.39</v>
          </cell>
        </row>
        <row r="5489">
          <cell r="A5489" t="str">
            <v>74022/039</v>
          </cell>
          <cell r="B5489" t="str">
            <v>PREPARACAO DE AMOSTRAS PARA ENSAIO DE CARACTERIZACAO - SOLOS</v>
          </cell>
          <cell r="C5489" t="str">
            <v>UN</v>
          </cell>
          <cell r="D5489">
            <v>53.4</v>
          </cell>
        </row>
        <row r="5490">
          <cell r="A5490" t="str">
            <v>74022/040</v>
          </cell>
          <cell r="B5490" t="str">
            <v>ENSAIO MARSHALL - MISTURA BETUMINOSA A QUENTE</v>
          </cell>
          <cell r="C5490" t="str">
            <v>UN</v>
          </cell>
          <cell r="D5490">
            <v>169.91</v>
          </cell>
        </row>
        <row r="5491">
          <cell r="A5491" t="str">
            <v>74022/041</v>
          </cell>
          <cell r="B5491" t="str">
            <v>ENSAIO DE DETERMINACAO DO INDICE DE FORMA - AGREGADOS</v>
          </cell>
          <cell r="C5491" t="str">
            <v>UN</v>
          </cell>
          <cell r="D5491">
            <v>48.54</v>
          </cell>
        </row>
        <row r="5492">
          <cell r="A5492" t="str">
            <v>74022/042</v>
          </cell>
          <cell r="B5492" t="str">
            <v>ENSAIO DE EQUIVALENTE EM AREIA - SOLOS</v>
          </cell>
          <cell r="C5492" t="str">
            <v>UN</v>
          </cell>
          <cell r="D5492">
            <v>43.69</v>
          </cell>
        </row>
        <row r="5493">
          <cell r="A5493" t="str">
            <v>74022/043</v>
          </cell>
          <cell r="B5493" t="str">
            <v>ENSAIO DE MOLDAGEM E CURA DE SOLO CIMENTO</v>
          </cell>
          <cell r="C5493" t="str">
            <v>UN</v>
          </cell>
          <cell r="D5493">
            <v>48.54</v>
          </cell>
        </row>
        <row r="5494">
          <cell r="A5494" t="str">
            <v>74022/044</v>
          </cell>
          <cell r="B5494" t="str">
            <v>ENSAIO DE COMPRESSAO AXIAL DE SOLO CIMENTO</v>
          </cell>
          <cell r="C5494" t="str">
            <v>UN</v>
          </cell>
          <cell r="D5494">
            <v>38.83</v>
          </cell>
        </row>
        <row r="5495">
          <cell r="A5495" t="str">
            <v>74022/045</v>
          </cell>
          <cell r="B5495" t="str">
            <v>ENSAIO DE VISCOSIDADE CINEMATICA - ASFALTO</v>
          </cell>
          <cell r="C5495" t="str">
            <v>UN</v>
          </cell>
          <cell r="D5495">
            <v>97.09</v>
          </cell>
        </row>
        <row r="5496">
          <cell r="A5496" t="str">
            <v>74022/047</v>
          </cell>
          <cell r="B5496" t="str">
            <v>ENSAIO DE RESIDUO POR EVAPORACAO - EMULSAO ASFALTICA</v>
          </cell>
          <cell r="C5496" t="str">
            <v>UN</v>
          </cell>
          <cell r="D5496">
            <v>48.54</v>
          </cell>
        </row>
        <row r="5497">
          <cell r="A5497" t="str">
            <v>74022/048</v>
          </cell>
          <cell r="B5497" t="str">
            <v>ENSAIO DE CARGA DA PARTICULA - EMULSAO ASFALTICA</v>
          </cell>
          <cell r="C5497" t="str">
            <v>UN</v>
          </cell>
          <cell r="D5497">
            <v>36.409999999999997</v>
          </cell>
        </row>
        <row r="5498">
          <cell r="A5498" t="str">
            <v>74022/049</v>
          </cell>
          <cell r="B5498" t="str">
            <v>ENSAIO DE DESEMULSIBILIDADE - EMULSAO ASFALTICA</v>
          </cell>
          <cell r="C5498" t="str">
            <v>UN</v>
          </cell>
          <cell r="D5498">
            <v>97.09</v>
          </cell>
        </row>
        <row r="5499">
          <cell r="A5499" t="str">
            <v>74022/050</v>
          </cell>
          <cell r="B5499" t="str">
            <v>ENSAIO DE DETERMINACAO DA TAXA DE ESPALHAMENTO DO AGREGADO</v>
          </cell>
          <cell r="C5499" t="str">
            <v>UN</v>
          </cell>
          <cell r="D5499">
            <v>24.27</v>
          </cell>
        </row>
        <row r="5500">
          <cell r="A5500" t="str">
            <v>74022/051</v>
          </cell>
          <cell r="B5500" t="str">
            <v>ENSAIO DE ADESIVIDADE A LIGANTE BETUMINOSO - AGREGADO</v>
          </cell>
          <cell r="C5500" t="str">
            <v>UN</v>
          </cell>
          <cell r="D5500">
            <v>53.4</v>
          </cell>
        </row>
        <row r="5501">
          <cell r="A5501" t="str">
            <v>74022/052</v>
          </cell>
          <cell r="B5501" t="str">
            <v>ENSAIO DE GRANULOMETRIA DO AGREGADO</v>
          </cell>
          <cell r="C5501" t="str">
            <v>UN</v>
          </cell>
          <cell r="D5501">
            <v>48.54</v>
          </cell>
        </row>
        <row r="5502">
          <cell r="A5502" t="str">
            <v>74022/053</v>
          </cell>
          <cell r="B5502" t="str">
            <v>ENSAIO DE CONTROLE DO GRAU DE COMPACTACAO DA MISTURA ASFALTICA</v>
          </cell>
          <cell r="C5502" t="str">
            <v>UN</v>
          </cell>
          <cell r="D5502">
            <v>43.69</v>
          </cell>
        </row>
        <row r="5503">
          <cell r="A5503" t="str">
            <v>74022/054</v>
          </cell>
          <cell r="B5503" t="str">
            <v>ENSAIO DE GRANULOMETRIA DO FILLER</v>
          </cell>
          <cell r="C5503" t="str">
            <v>UN</v>
          </cell>
          <cell r="D5503">
            <v>43.69</v>
          </cell>
        </row>
        <row r="5504">
          <cell r="A5504" t="str">
            <v>74022/055</v>
          </cell>
          <cell r="B5504" t="str">
            <v>ENSAIO DE TRACAO POR COMPRESSAO DIAMETRAL - MISTURAS BETUMINOSAS</v>
          </cell>
          <cell r="C5504" t="str">
            <v>UN</v>
          </cell>
          <cell r="D5504">
            <v>121.36</v>
          </cell>
        </row>
        <row r="5505">
          <cell r="A5505" t="str">
            <v>74022/056</v>
          </cell>
          <cell r="B5505" t="str">
            <v>ENSAIO DE DENSIDADE DO MATERIAL BETUMINOSO</v>
          </cell>
          <cell r="C5505" t="str">
            <v>UN</v>
          </cell>
          <cell r="D5505">
            <v>35.65</v>
          </cell>
        </row>
        <row r="5506">
          <cell r="A5506" t="str">
            <v>74022/057</v>
          </cell>
          <cell r="B5506" t="str">
            <v>ENSAIO DE CONSISTENCIA DO CONCRETO CCR - INDICE VEBE</v>
          </cell>
          <cell r="C5506" t="str">
            <v>UN</v>
          </cell>
          <cell r="D5506">
            <v>35.65</v>
          </cell>
        </row>
        <row r="5507">
          <cell r="A5507" t="str">
            <v>74022/058</v>
          </cell>
          <cell r="B5507" t="str">
            <v>ENSAIO DE ABATIMENTO DO TRONCO DE CONE</v>
          </cell>
          <cell r="C5507" t="str">
            <v>UN</v>
          </cell>
          <cell r="D5507">
            <v>35.65</v>
          </cell>
        </row>
        <row r="5508">
          <cell r="A5508" t="str">
            <v>74025/001</v>
          </cell>
          <cell r="B5508" t="str">
            <v>IMPERMEABILIZACAO DE SUPERFICIE COM MASTIQUE BETUMINOSO A FRIO, POR ME TRO.</v>
          </cell>
          <cell r="C5508" t="str">
            <v>M</v>
          </cell>
          <cell r="D5508">
            <v>47.26</v>
          </cell>
        </row>
        <row r="5509">
          <cell r="A5509" t="str">
            <v>74027/004</v>
          </cell>
          <cell r="B5509" t="str">
            <v>GRUPO GERADOR 150/170 KVA MOTOR DIESEL - MATERIAL NA OPERACAO</v>
          </cell>
          <cell r="C5509" t="str">
            <v>H</v>
          </cell>
          <cell r="D5509">
            <v>100.39</v>
          </cell>
        </row>
        <row r="5510">
          <cell r="A5510" t="str">
            <v>74033/001</v>
          </cell>
          <cell r="B5510" t="str">
            <v>IMPERMEABILIZACAO DE SUPERFICIE COM GEOMEMBRANA (MANTA TERMOPLASTICA L ISA) TIPO PEAD, E=2MM.</v>
          </cell>
          <cell r="C5510" t="str">
            <v>M2</v>
          </cell>
          <cell r="D5510">
            <v>43.24</v>
          </cell>
        </row>
        <row r="5511">
          <cell r="A5511" t="str">
            <v>74034/001</v>
          </cell>
          <cell r="B5511" t="str">
            <v>ESPALHAMENTO DE MATERIAL DE 1A CATEGORIA COM TRATOR DE ESTEIRA COM 153 HP</v>
          </cell>
          <cell r="C5511" t="str">
            <v>M3</v>
          </cell>
          <cell r="D5511">
            <v>2.06</v>
          </cell>
        </row>
        <row r="5512">
          <cell r="A5512" t="str">
            <v>74035/001</v>
          </cell>
          <cell r="B5512" t="str">
            <v>CARREGADOR FRONTAL (PA CARREGADEIRA) SOBRE RODAS 105HP CAPACIDADE DA C AÇAMBA 1,4 A 1,7M3 - CHP - INCLUSIVE OPERADOR</v>
          </cell>
          <cell r="C5512" t="str">
            <v>H</v>
          </cell>
          <cell r="D5512">
            <v>112.14</v>
          </cell>
        </row>
        <row r="5513">
          <cell r="A5513" t="str">
            <v>74036/001</v>
          </cell>
          <cell r="B5513" t="str">
            <v>TRATOR DE ESTEIRAS, 153HP - CHI - INCLUSIVE OPERADOR</v>
          </cell>
          <cell r="C5513" t="str">
            <v>H</v>
          </cell>
          <cell r="D5513">
            <v>79.13</v>
          </cell>
        </row>
        <row r="5514">
          <cell r="A5514" t="str">
            <v>74036/002</v>
          </cell>
          <cell r="B5514" t="str">
            <v>TRATOR ESTEIRAS DIESEL 140CV - CHP - INCLUSIVE OPERADOR</v>
          </cell>
          <cell r="C5514" t="str">
            <v>H</v>
          </cell>
          <cell r="D5514">
            <v>208.78</v>
          </cell>
        </row>
        <row r="5515">
          <cell r="A5515" t="str">
            <v>74038/001</v>
          </cell>
          <cell r="B5515" t="str">
            <v>PORTAO COM MOUROES DE MADEIRA ROLICA, DIAMETRO 11CM, COM 5 FIOS DE ARA ME FARPADO Nº 14 CLASSE 250, SEM DOBRADICAS</v>
          </cell>
          <cell r="C5515" t="str">
            <v>M</v>
          </cell>
          <cell r="D5515">
            <v>23.3</v>
          </cell>
        </row>
        <row r="5516">
          <cell r="A5516" t="str">
            <v>74039/001</v>
          </cell>
          <cell r="B5516" t="str">
            <v>CERCA COM MOUROES DE MADEIRA ROLICA, DIAMETRO 11CM, ESPACAMENTO DE 2M, ALTURA LIVRE DE 1M, CRAVADOS 0,5M, COM 5 FIOS DE ARAME FARPADO Nº 14 CLASSE 250</v>
          </cell>
          <cell r="C5516" t="str">
            <v>M</v>
          </cell>
          <cell r="D5516">
            <v>23.3</v>
          </cell>
        </row>
        <row r="5517">
          <cell r="A5517" t="str">
            <v>74040/002</v>
          </cell>
          <cell r="B5517" t="str">
            <v>SOQUETE COMPACTADOR 72KG, GASOLINA, 3HP, (CHI), EXCLUSIVE OPERADOR.</v>
          </cell>
          <cell r="C5517" t="str">
            <v>H</v>
          </cell>
          <cell r="D5517">
            <v>3.83</v>
          </cell>
        </row>
        <row r="5518">
          <cell r="A5518" t="str">
            <v>74041/001</v>
          </cell>
          <cell r="B5518" t="str">
            <v>LUMINARIA GLOBO VIDRO LEITOSO/PLAFONIER/BOCAL/LAMPADA FLUORESCENTE 20W</v>
          </cell>
          <cell r="C5518" t="str">
            <v>UN</v>
          </cell>
          <cell r="D5518">
            <v>48.61</v>
          </cell>
        </row>
        <row r="5519">
          <cell r="A5519" t="str">
            <v>74041/002</v>
          </cell>
          <cell r="B5519" t="str">
            <v>LUMINARIA GLOBO VIDRO LEITOSO/PLAFONIER/BOCAL/LAMPADA FLUORESCENTE 40W</v>
          </cell>
          <cell r="C5519" t="str">
            <v>UN</v>
          </cell>
          <cell r="D5519">
            <v>48.61</v>
          </cell>
        </row>
        <row r="5520">
          <cell r="A5520" t="str">
            <v>74043/001</v>
          </cell>
          <cell r="B5520" t="str">
            <v>CONDULETE PVC TIPO  B  3/4  SEM TAMPA, FORNECIMENTO E INSTALACAO</v>
          </cell>
          <cell r="C5520" t="str">
            <v>UN</v>
          </cell>
          <cell r="D5520">
            <v>17.79</v>
          </cell>
        </row>
        <row r="5521">
          <cell r="A5521" t="str">
            <v>74043/002</v>
          </cell>
          <cell r="B5521" t="str">
            <v>CONDULETE PVC TIPO  LL  3/4  SEM TAMPA, FORNECIMENTO E INSTALACAO</v>
          </cell>
          <cell r="C5521" t="str">
            <v>UN</v>
          </cell>
          <cell r="D5521">
            <v>14.86</v>
          </cell>
        </row>
        <row r="5522">
          <cell r="A5522" t="str">
            <v>74043/003</v>
          </cell>
          <cell r="B5522" t="str">
            <v>CONDULETE PVC TIPO TB 3/4 SEM TAMPA, FORNECIMENTO E INSTALACAO</v>
          </cell>
          <cell r="C5522" t="str">
            <v>UN</v>
          </cell>
          <cell r="D5522">
            <v>23.78</v>
          </cell>
        </row>
        <row r="5523">
          <cell r="A5523" t="str">
            <v>74045/002</v>
          </cell>
          <cell r="B5523" t="str">
            <v>CUMEEIRA TIPO SHED PARA TELHA DE FIBROCIMENTO ONDULADA, INCLUSO JUNTAS DE VEDACAO E ACESSORIOS DE FIXACAO</v>
          </cell>
          <cell r="C5523" t="str">
            <v>M</v>
          </cell>
          <cell r="D5523">
            <v>36.92</v>
          </cell>
        </row>
        <row r="5524">
          <cell r="A5524" t="str">
            <v>74046/001</v>
          </cell>
          <cell r="B5524" t="str">
            <v>TARJETA DE FERRO CROMADO DE SOBREPOR 2"</v>
          </cell>
          <cell r="C5524" t="str">
            <v>UN</v>
          </cell>
          <cell r="D5524">
            <v>8.75</v>
          </cell>
        </row>
        <row r="5525">
          <cell r="A5525" t="str">
            <v>74046/002</v>
          </cell>
          <cell r="B5525" t="str">
            <v>TARJETA TIPO LIVRE/OCUPADO PARA PORTA DE BANHEIRO</v>
          </cell>
          <cell r="C5525" t="str">
            <v>UN</v>
          </cell>
          <cell r="D5525">
            <v>29.61</v>
          </cell>
        </row>
        <row r="5526">
          <cell r="A5526" t="str">
            <v>74047/001</v>
          </cell>
          <cell r="B5526" t="str">
            <v>DOBRADICA EM FERRO CROMADO 3X3", SEM ANEIS</v>
          </cell>
          <cell r="C5526" t="str">
            <v>UN</v>
          </cell>
          <cell r="D5526">
            <v>13.47</v>
          </cell>
        </row>
        <row r="5527">
          <cell r="A5527" t="str">
            <v>74047/002</v>
          </cell>
          <cell r="B5527" t="str">
            <v>DOBRADICA EM ACO/FERRO, 3" X 21/2", E=1,9 A 2 MM, SEM ANEL, CROMADO OU ZINCADO, TAMPA BOLA, COM PARAFUSOS</v>
          </cell>
          <cell r="C5527" t="str">
            <v>UN</v>
          </cell>
          <cell r="D5527">
            <v>13.47</v>
          </cell>
        </row>
        <row r="5528">
          <cell r="A5528" t="str">
            <v>74047/003</v>
          </cell>
          <cell r="B5528" t="str">
            <v>DOBRADICA EM LATAO CROMADO 3X3", COM ANEIS</v>
          </cell>
          <cell r="C5528" t="str">
            <v>UN</v>
          </cell>
          <cell r="D5528">
            <v>18.350000000000001</v>
          </cell>
        </row>
        <row r="5529">
          <cell r="A5529" t="str">
            <v>74047/004</v>
          </cell>
          <cell r="B5529" t="str">
            <v>DOBRADICA EM LATAO CROMADO 3 X 2 1/2</v>
          </cell>
          <cell r="C5529" t="str">
            <v>UN</v>
          </cell>
          <cell r="D5529">
            <v>12.45</v>
          </cell>
        </row>
        <row r="5530">
          <cell r="A5530" t="str">
            <v>74047/007</v>
          </cell>
          <cell r="B5530" t="str">
            <v>DOBRADICA EM FERRO CROMADO 3X2 1/2", SEM ANEIS</v>
          </cell>
          <cell r="C5530" t="str">
            <v>UN</v>
          </cell>
          <cell r="D5530">
            <v>11.37</v>
          </cell>
        </row>
        <row r="5531">
          <cell r="A5531" t="str">
            <v>74048/007</v>
          </cell>
          <cell r="B5531" t="str">
            <v>LASTRO DE CONCRETO, E=3CM, PREPARO MECÂNICO,  INCLUSOS ADITIVO IMPERME ABILIZANTE, LANÇAMENTO E ADENSAMENTO</v>
          </cell>
          <cell r="C5531" t="str">
            <v>M2</v>
          </cell>
          <cell r="D5531">
            <v>20.309999999999999</v>
          </cell>
        </row>
        <row r="5532">
          <cell r="A5532" t="str">
            <v>74051/001</v>
          </cell>
          <cell r="B5532" t="str">
            <v>CAIXA DE GORDURA DUPLA EM CONCRETO PRE-MOLDADO DN 60MM COM TAMPA - FOR NECIMENTO E INSTALACAO</v>
          </cell>
          <cell r="C5532" t="str">
            <v>UN</v>
          </cell>
          <cell r="D5532">
            <v>136.75</v>
          </cell>
        </row>
        <row r="5533">
          <cell r="A5533" t="str">
            <v>74051/002</v>
          </cell>
          <cell r="B5533" t="str">
            <v>CAIXA DE GORDURA SIMPLES EM CONCRETO PRE-MOLDADO DN 40MM COM TAMPA - F ORNECIMENTO E INSTALACAO</v>
          </cell>
          <cell r="C5533" t="str">
            <v>UN</v>
          </cell>
          <cell r="D5533">
            <v>94.49</v>
          </cell>
        </row>
        <row r="5534">
          <cell r="A5534" t="str">
            <v>74052/005</v>
          </cell>
          <cell r="B5534" t="str">
            <v>QUADRO DE MEDICAO GERAL EM CHAPA METALICA PARA EDIFICIOS COM 16 APTOS, INCLUSIVE DISJUNTORES E ATERRAMENTO</v>
          </cell>
          <cell r="C5534" t="str">
            <v>UN</v>
          </cell>
          <cell r="D5534">
            <v>1262.9100000000001</v>
          </cell>
        </row>
        <row r="5535">
          <cell r="A5535" t="str">
            <v>74053/001</v>
          </cell>
          <cell r="B5535" t="str">
            <v>ALVENARIA EM PEDRA RACHAO OU PEDRA DE MAO, ASSENTADA COM ARGAMASSA TRA CO 1:6 (CIMENTO E AREIA)</v>
          </cell>
          <cell r="C5535" t="str">
            <v>M3</v>
          </cell>
          <cell r="D5535">
            <v>349.34</v>
          </cell>
        </row>
        <row r="5536">
          <cell r="A5536" t="str">
            <v>74064/001</v>
          </cell>
          <cell r="B5536" t="str">
            <v>FUNDO ANTICORROSIVO A BASE DE OXIDO DE FERRO (ZARCAO), DUAS DEMAOS</v>
          </cell>
          <cell r="C5536" t="str">
            <v>M2</v>
          </cell>
          <cell r="D5536">
            <v>14.76</v>
          </cell>
        </row>
        <row r="5537">
          <cell r="A5537" t="str">
            <v>74064/002</v>
          </cell>
          <cell r="B5537" t="str">
            <v>FUNDO ANTICORROSIVO A BASE DE OXIDO DE FERRO (ZARCAO), UMA DEMAO</v>
          </cell>
          <cell r="C5537" t="str">
            <v>M2</v>
          </cell>
          <cell r="D5537">
            <v>9.57</v>
          </cell>
        </row>
        <row r="5538">
          <cell r="A5538" t="str">
            <v>74065/001</v>
          </cell>
          <cell r="B5538" t="str">
            <v>PINTURA ESMALTE FOSCO PARA MADEIRA, DUAS DEMAOS, SOBRE FUNDO NIVELADOR BRANCO</v>
          </cell>
          <cell r="C5538" t="str">
            <v>M2</v>
          </cell>
          <cell r="D5538">
            <v>18.73</v>
          </cell>
        </row>
        <row r="5539">
          <cell r="A5539" t="str">
            <v>74065/002</v>
          </cell>
          <cell r="B5539" t="str">
            <v>PINTURA ESMALTE ACETINADO PARA MADEIRA, DUAS DEMAOS, SOBRE FUNDO NIVEL ADOR BRANCO</v>
          </cell>
          <cell r="C5539" t="str">
            <v>M2</v>
          </cell>
          <cell r="D5539">
            <v>18.420000000000002</v>
          </cell>
        </row>
        <row r="5540">
          <cell r="A5540" t="str">
            <v>74065/003</v>
          </cell>
          <cell r="B5540" t="str">
            <v>PINTURA ESMALTE BRILHANTE PARA MADEIRA, DUAS DEMAOS, SOBRE FUNDO NIVEL ADOR BRANCO</v>
          </cell>
          <cell r="C5540" t="str">
            <v>M2</v>
          </cell>
          <cell r="D5540">
            <v>18.329999999999998</v>
          </cell>
        </row>
        <row r="5541">
          <cell r="A5541" t="str">
            <v>74066/001</v>
          </cell>
          <cell r="B5541" t="str">
            <v>IMPERMEABILIZACAO DE SUPERFICIE, COM IMPERMEABILIZANTE FLEXIVEL A BASE DE ELASTOMERO.</v>
          </cell>
          <cell r="C5541" t="str">
            <v>M2</v>
          </cell>
          <cell r="D5541">
            <v>50.14</v>
          </cell>
        </row>
        <row r="5542">
          <cell r="A5542" t="str">
            <v>74066/002</v>
          </cell>
          <cell r="B5542" t="str">
            <v>IMPERMEABILIZACAO DE SUPERFICIE, COM IMPERMEABILIZANTE FLEXIVEL A BASE ACRILICA.</v>
          </cell>
          <cell r="C5542" t="str">
            <v>M2</v>
          </cell>
          <cell r="D5542">
            <v>69.31</v>
          </cell>
        </row>
        <row r="5543">
          <cell r="A5543" t="str">
            <v>74068/004</v>
          </cell>
          <cell r="B5543" t="str">
            <v>FECHADURA DE EMBUTIR COMPLETA, PARA PORTAS EXTERNAS 2 FOLHAS, PADRAO D E ACABAMENTO POPULAR E FECHO DE EMBUTIR TIPO UNHA COM ALAVANCA DE LATA O CROMADO 22CM</v>
          </cell>
          <cell r="C5543" t="str">
            <v>UN</v>
          </cell>
          <cell r="D5543">
            <v>126.34</v>
          </cell>
        </row>
        <row r="5544">
          <cell r="A5544" t="str">
            <v>74068/005</v>
          </cell>
          <cell r="B5544" t="str">
            <v>FECHADURA DE SOBREPOR EM FERRO PINTADO COM MACANETA PARA PORTAS EXTERN AS</v>
          </cell>
          <cell r="C5544" t="str">
            <v>UN</v>
          </cell>
          <cell r="D5544">
            <v>48.71</v>
          </cell>
        </row>
        <row r="5545">
          <cell r="A5545" t="str">
            <v>74070/002</v>
          </cell>
          <cell r="B5545" t="str">
            <v>FECHADURA DE EMBUTIR COMPLETA, PARA PORTAS INTERNAS 2 FOLHAS, PADRAO D E ACABAMENTO POPULAR E FECHO DE EMBUTIR TIPO UNHA COM ALAVANCA DE LATA O CROMADO 22CM</v>
          </cell>
          <cell r="C5545" t="str">
            <v>UN</v>
          </cell>
          <cell r="D5545">
            <v>119.26</v>
          </cell>
        </row>
        <row r="5546">
          <cell r="A5546" t="str">
            <v>74072/001</v>
          </cell>
          <cell r="B5546" t="str">
            <v>CORRIMAO EM TUBO ACO GALVANIZADO 3/4" COM BRACADEIRA</v>
          </cell>
          <cell r="C5546" t="str">
            <v>M</v>
          </cell>
          <cell r="D5546">
            <v>57.25</v>
          </cell>
        </row>
        <row r="5547">
          <cell r="A5547" t="str">
            <v>74072/002</v>
          </cell>
          <cell r="B5547" t="str">
            <v>CORRIMAO EM TUBO ACO GALVANIZADO 2 1/2" COM BRACADEIRA</v>
          </cell>
          <cell r="C5547" t="str">
            <v>M</v>
          </cell>
          <cell r="D5547">
            <v>93.25</v>
          </cell>
        </row>
        <row r="5548">
          <cell r="A5548" t="str">
            <v>74072/003</v>
          </cell>
          <cell r="B5548" t="str">
            <v>CORRIMAO EM TUBO ACO GALVANIZADO 1 1/4" COM BRACADEIRA</v>
          </cell>
          <cell r="C5548" t="str">
            <v>M</v>
          </cell>
          <cell r="D5548">
            <v>68.59</v>
          </cell>
        </row>
        <row r="5549">
          <cell r="A5549" t="str">
            <v>74073/001</v>
          </cell>
          <cell r="B5549" t="str">
            <v>ALCAPAO EM FERRO 60X60CM, INCLUSO FERRAGENS</v>
          </cell>
          <cell r="C5549" t="str">
            <v>UN</v>
          </cell>
          <cell r="D5549">
            <v>56.42</v>
          </cell>
        </row>
        <row r="5550">
          <cell r="A5550" t="str">
            <v>74073/002</v>
          </cell>
          <cell r="B5550" t="str">
            <v>ALCAPAO EM FERRO 70X70CM, INCLUSO FERRAGENS</v>
          </cell>
          <cell r="C5550" t="str">
            <v>UN</v>
          </cell>
          <cell r="D5550">
            <v>66.86</v>
          </cell>
        </row>
        <row r="5551">
          <cell r="A5551" t="str">
            <v>74074/004</v>
          </cell>
          <cell r="B5551" t="str">
            <v>FORMA TABUA P/CONCRETO EM FUNDACAO S/REAPROVEITAMENTO</v>
          </cell>
          <cell r="C5551" t="str">
            <v>M2</v>
          </cell>
          <cell r="D5551">
            <v>55.2</v>
          </cell>
        </row>
        <row r="5552">
          <cell r="A5552" t="str">
            <v>74076/001</v>
          </cell>
          <cell r="B5552" t="str">
            <v>FORMA TABUA P/ CONCRETO EM FUNDACAO RADIER C/ REAPROVEITAMENTO 3X.</v>
          </cell>
          <cell r="C5552" t="str">
            <v>M2</v>
          </cell>
          <cell r="D5552">
            <v>30.42</v>
          </cell>
        </row>
        <row r="5553">
          <cell r="A5553" t="str">
            <v>74076/002</v>
          </cell>
          <cell r="B5553" t="str">
            <v>FORMA TABUA P/ CONCRETO EM FUNDACAO RADIER C/ REAPROVEITAMENTO 5X.</v>
          </cell>
          <cell r="C5553" t="str">
            <v>M2</v>
          </cell>
          <cell r="D5553">
            <v>22.74</v>
          </cell>
        </row>
        <row r="5554">
          <cell r="A5554" t="str">
            <v>74076/003</v>
          </cell>
          <cell r="B5554" t="str">
            <v>FORMA TABUA P/ CONCRETO EM FUNDACAO RADIER C/ REAPROVEITAMENTO 10X.</v>
          </cell>
          <cell r="C5554" t="str">
            <v>M2</v>
          </cell>
          <cell r="D5554">
            <v>17.010000000000002</v>
          </cell>
        </row>
        <row r="5555">
          <cell r="A5555" t="str">
            <v>74077/001</v>
          </cell>
          <cell r="B5555" t="str">
            <v>LOCACAO CONVENCIONAL DE OBRA, ATRAVÉS DE GABARITO DE TABUAS CORRIDAS P ONTALETADAS, SEM REAPROVEITAMENTO</v>
          </cell>
          <cell r="C5555" t="str">
            <v>M2</v>
          </cell>
          <cell r="D5555">
            <v>5.99</v>
          </cell>
        </row>
        <row r="5556">
          <cell r="A5556" t="str">
            <v>74077/002</v>
          </cell>
          <cell r="B5556" t="str">
            <v>LOCACAO CONVENCIONAL DE OBRA, ATRAVÉS DE GABARITO DE TABUAS CORRIDAS P ONTALETADAS, COM REAPROVEITAMENTO DE 10 VEZES.</v>
          </cell>
          <cell r="C5556" t="str">
            <v>M2</v>
          </cell>
          <cell r="D5556">
            <v>3.37</v>
          </cell>
        </row>
        <row r="5557">
          <cell r="A5557" t="str">
            <v>74077/003</v>
          </cell>
          <cell r="B5557" t="str">
            <v>LOCACAO CONVENCIONAL DE OBRA, ATRAVÉS DE GABARITO DE TABUAS CORRIDAS P ONTALETADAS, COM REAPROVEITAMENTO DE 3 VEZES.</v>
          </cell>
          <cell r="C5557" t="str">
            <v>M2</v>
          </cell>
          <cell r="D5557">
            <v>4.05</v>
          </cell>
        </row>
        <row r="5558">
          <cell r="A5558" t="str">
            <v>74078/001</v>
          </cell>
          <cell r="B5558" t="str">
            <v>AGULHAMENTO FUNDO DE VALAS C/MACO 30KG PEDRA-DE-MAO H=10CM</v>
          </cell>
          <cell r="C5558" t="str">
            <v>M2</v>
          </cell>
          <cell r="D5558">
            <v>24.33</v>
          </cell>
        </row>
        <row r="5559">
          <cell r="A5559" t="str">
            <v>74078/002</v>
          </cell>
          <cell r="B5559" t="str">
            <v>AGULHAMENTO FUNDO DE VALAS C/MACO 30KG PEDRA-DE-MAO H=5CM</v>
          </cell>
          <cell r="C5559" t="str">
            <v>M2</v>
          </cell>
          <cell r="D5559">
            <v>12.16</v>
          </cell>
        </row>
        <row r="5560">
          <cell r="A5560" t="str">
            <v>74079/001</v>
          </cell>
          <cell r="B5560" t="str">
            <v>PISO CIMENTADO TRACO 1:4 (CIMENTO E AREIA) COM ACABAMENTO LISO  ESPESS URA 2,0CM COM JUNTAS PLASTICAS DE DILATACAO E PREPARO MANUAL DA ARGAMA SSA</v>
          </cell>
          <cell r="C5560" t="str">
            <v>M2</v>
          </cell>
          <cell r="D5560">
            <v>46.37</v>
          </cell>
        </row>
        <row r="5561">
          <cell r="A5561" t="str">
            <v>74082/001</v>
          </cell>
          <cell r="B5561" t="str">
            <v>REFLETOR REDONDO EM ALUMINIO COM SUPORTE E ALCA REGULAVEL PARA FIXACAO , COM LAMPADA VAPOR DE MERCURIO 250W</v>
          </cell>
          <cell r="C5561" t="str">
            <v>UN</v>
          </cell>
          <cell r="D5561">
            <v>186.43</v>
          </cell>
        </row>
        <row r="5562">
          <cell r="A5562" t="str">
            <v>74084/001</v>
          </cell>
          <cell r="B5562" t="str">
            <v>PORTA CADEADO ZINCADO OXIDADO PRETO COM CADEADO DE ACO GRAFITADO OXIDA DO ENVERNIZADO 45MM</v>
          </cell>
          <cell r="C5562" t="str">
            <v>UN</v>
          </cell>
          <cell r="D5562">
            <v>42.41</v>
          </cell>
        </row>
        <row r="5563">
          <cell r="A5563" t="str">
            <v>74086/001</v>
          </cell>
          <cell r="B5563" t="str">
            <v>LIMPEZA LOUCAS E METAIS</v>
          </cell>
          <cell r="C5563" t="str">
            <v>UN</v>
          </cell>
          <cell r="D5563">
            <v>20.93</v>
          </cell>
        </row>
        <row r="5564">
          <cell r="A5564" t="str">
            <v>74091/001</v>
          </cell>
          <cell r="B5564" t="str">
            <v>VALVULA RETENCAO VERTICAL BRONZE (PN-16) 2.1/2" 200PSI - EXTREMIDADES COM ROSCA - FORNECIMENTO E INSTALACAO</v>
          </cell>
          <cell r="C5564" t="str">
            <v>UN</v>
          </cell>
          <cell r="D5564">
            <v>162.30000000000001</v>
          </cell>
        </row>
        <row r="5565">
          <cell r="A5565" t="str">
            <v>74093/001</v>
          </cell>
          <cell r="B5565" t="str">
            <v>VALVULA PE COM CRIVO BRONZE 1.1/4" - FORNECIMENTO E INSTALACAO</v>
          </cell>
          <cell r="C5565" t="str">
            <v>UN</v>
          </cell>
          <cell r="D5565">
            <v>70.72</v>
          </cell>
        </row>
        <row r="5566">
          <cell r="A5566" t="str">
            <v>74094/001</v>
          </cell>
          <cell r="B5566" t="str">
            <v>LUMINARIA TIPO SPOT PARA 1 LAMPADA INCANDESCENTE/FLUORESCENTE COMPACTA</v>
          </cell>
          <cell r="C5566" t="str">
            <v>UN</v>
          </cell>
          <cell r="D5566">
            <v>24.84</v>
          </cell>
        </row>
        <row r="5567">
          <cell r="A5567" t="str">
            <v>74097/001</v>
          </cell>
          <cell r="B5567" t="str">
            <v>IMPERMEABILIZACAO DE SUPERFICIE, COM ASFALTO ELASTOMERICO.</v>
          </cell>
          <cell r="C5567" t="str">
            <v>M2</v>
          </cell>
          <cell r="D5567">
            <v>33.049999999999997</v>
          </cell>
        </row>
        <row r="5568">
          <cell r="A5568" t="str">
            <v>74100/001</v>
          </cell>
          <cell r="B5568" t="str">
            <v>PORTAO DE FERRO COM VARA 1/2", COM REQUADRO</v>
          </cell>
          <cell r="C5568" t="str">
            <v>M2</v>
          </cell>
          <cell r="D5568">
            <v>362.96</v>
          </cell>
        </row>
        <row r="5569">
          <cell r="A5569" t="str">
            <v>74102/001</v>
          </cell>
          <cell r="B5569" t="str">
            <v>CAIXA PARA HIDROMETRO CONCRETO PRE-MOLDADO - FORNECIMENTO E INSTALACAO</v>
          </cell>
          <cell r="C5569" t="str">
            <v>UN</v>
          </cell>
          <cell r="D5569">
            <v>126.38</v>
          </cell>
        </row>
        <row r="5570">
          <cell r="A5570" t="str">
            <v>74103/001</v>
          </cell>
          <cell r="B5570" t="str">
            <v>ESCADA TIPO MARINHEIRO EM ACO CA-50 12,5", INCLUSO PINTURA COM FUNDO A NTICORROSIVO TIPO ZARCAO</v>
          </cell>
          <cell r="C5570" t="str">
            <v>M</v>
          </cell>
          <cell r="D5570">
            <v>52.15</v>
          </cell>
        </row>
        <row r="5571">
          <cell r="A5571" t="str">
            <v>74104/001</v>
          </cell>
          <cell r="B5571" t="str">
            <v>CAIXA DE INSPEÇÃO EM ALVENARIA DE TIJOLO MACIÇO 60X60X60CM, REVESTIDA INTERNAMENTO COM BARRA LISA (CIMENTO E AREIA, TRAÇO 1:4) E=2,0CM, COM TAMPA PRÉ-MOLDADA DE CONCRETO E FUNDO DE CONCRETO 15MPA TIPO C - ESCAV AÇÃO E CONFECÇÃO</v>
          </cell>
          <cell r="C5571" t="str">
            <v>UN</v>
          </cell>
          <cell r="D5571">
            <v>120.78</v>
          </cell>
        </row>
        <row r="5572">
          <cell r="A5572" t="str">
            <v>74106/001</v>
          </cell>
          <cell r="B5572" t="str">
            <v>IMPERMEABILIZACAO DE ESTRUTURAS ENTERRADAS, COM TINTA ASFALTICA, DUAS DEMAOS.</v>
          </cell>
          <cell r="C5572" t="str">
            <v>M2</v>
          </cell>
          <cell r="D5572">
            <v>8.18</v>
          </cell>
        </row>
        <row r="5573">
          <cell r="A5573" t="str">
            <v>74111/001</v>
          </cell>
          <cell r="B5573" t="str">
            <v>SOLEIRA / TABEIRA EM MARMORE BRANCO COMUM, POLIDO, LARGURA 5 CM, ESPES SURA 2 CM, ASSENTADA COM ARGAMASSA COLANTE</v>
          </cell>
          <cell r="C5573" t="str">
            <v>M</v>
          </cell>
          <cell r="D5573">
            <v>15.35</v>
          </cell>
        </row>
        <row r="5574">
          <cell r="A5574" t="str">
            <v>74118/001</v>
          </cell>
          <cell r="B5574" t="str">
            <v>PLANTIO DE CERCA VIVA COM ARBUSTOS DE ALTURA 50 A 100CM, COM 4UN/M</v>
          </cell>
          <cell r="C5574" t="str">
            <v>M</v>
          </cell>
          <cell r="D5574">
            <v>360.91</v>
          </cell>
        </row>
        <row r="5575">
          <cell r="A5575" t="str">
            <v>74121/001</v>
          </cell>
          <cell r="B5575" t="str">
            <v>JUNTA DE DILATACAO PARA IMPERMEABILIZACAO, COM SELANTE ELASTICO MONOCO MPONENTE A BASE DE POLIURETANO, DIMENSOES 1X1CM.</v>
          </cell>
          <cell r="C5575" t="str">
            <v>M</v>
          </cell>
          <cell r="D5575">
            <v>17.54</v>
          </cell>
        </row>
        <row r="5576">
          <cell r="A5576" t="str">
            <v>74124/001</v>
          </cell>
          <cell r="B5576" t="str">
            <v>POCO VISITA AG PLUV:CONC ARM 1X1X1,40M COLETOR D=40 A 50CM PAREDE E=15 CM BASE CONC FCK=10MPA REVEST C/ARG CIM/AREIA 1:4 INCL FORN TODOS MATE RIAIS</v>
          </cell>
          <cell r="C5576" t="str">
            <v>UN</v>
          </cell>
          <cell r="D5576">
            <v>1753.42</v>
          </cell>
        </row>
        <row r="5577">
          <cell r="A5577" t="str">
            <v>74124/002</v>
          </cell>
          <cell r="B5577" t="str">
            <v>POCO VISITA AG PLUV:CONC ARM 1,10X1,10X1,40M COLETOR D=60CM PAREDE E=1 5CM BASE CONC FCK=10MPA REVEST C/ARG CIM/AREIA 1:4 INCL FORN TODOS MAT ERIAIS</v>
          </cell>
          <cell r="C5577" t="str">
            <v>UN</v>
          </cell>
          <cell r="D5577">
            <v>2017.24</v>
          </cell>
        </row>
        <row r="5578">
          <cell r="A5578" t="str">
            <v>74124/003</v>
          </cell>
          <cell r="B5578" t="str">
            <v>POCO VISITA AG PLUV:CONC ARM 1,20X1,20X1,40M COLETOR D=70CM PAREDE E=1 5CM BASE CONC FCK=10MPA REVEST C/ARG CIM/AREIA 1:4 INCL FORN TODOS MAT ERIAIS</v>
          </cell>
          <cell r="C5578" t="str">
            <v>UN</v>
          </cell>
          <cell r="D5578">
            <v>2184.84</v>
          </cell>
        </row>
        <row r="5579">
          <cell r="A5579" t="str">
            <v>74124/004</v>
          </cell>
          <cell r="B5579" t="str">
            <v>POCO VISITA AG PLUV:CONC ARM 1,30X1,30X1,40M COLETOR D=80CM PAREDE E=1 5CM BASE CONC FCK=10MPA REVEST C/ARG CIM/AREIA 1:4 INCL FORN TODOS MAT ERIAIS</v>
          </cell>
          <cell r="C5579" t="str">
            <v>UN</v>
          </cell>
          <cell r="D5579">
            <v>2490.14</v>
          </cell>
        </row>
        <row r="5580">
          <cell r="A5580" t="str">
            <v>74124/005</v>
          </cell>
          <cell r="B5580" t="str">
            <v>POCO VISITA CONCRETO ARMADO P/AG PLUV 1,40X1,40X1,50M COLETOR D=90CM PAREDE E=15CM BASE CONCRETO FCK=10MPA REVESTIDO C/ARG CIM/AREIA 1:4 IN CL FORN TODOS MATERIAIS</v>
          </cell>
          <cell r="C5580" t="str">
            <v>UN</v>
          </cell>
          <cell r="D5580">
            <v>2889.71</v>
          </cell>
        </row>
        <row r="5581">
          <cell r="A5581" t="str">
            <v>74124/006</v>
          </cell>
          <cell r="B5581" t="str">
            <v>POCO VISITA AG PLUV:CONC ARM 1,50X1,50X1,60M COLETOR D=1M PA REDE E=15 CM BASE CONC FCK=10MPA REVEST C/ARG CIM/AREIA 1:4 INCL FORN TODOS MATE RIAIS</v>
          </cell>
          <cell r="C5581" t="str">
            <v>UN</v>
          </cell>
          <cell r="D5581">
            <v>3217.32</v>
          </cell>
        </row>
        <row r="5582">
          <cell r="A5582" t="str">
            <v>74124/007</v>
          </cell>
          <cell r="B5582" t="str">
            <v>POCO VISITA AG PLUV:CONC ARM 1,60X1,60X1,70M COLETOR D=1,10M PAREDE E= 15CM BASE CONC FCK=10MPA REVEST C/ARG CIM/AREIA 1:4 INCL FORN TODOS MA TERIAIS</v>
          </cell>
          <cell r="C5582" t="str">
            <v>UN</v>
          </cell>
          <cell r="D5582">
            <v>3502.64</v>
          </cell>
        </row>
        <row r="5583">
          <cell r="A5583" t="str">
            <v>74124/008</v>
          </cell>
          <cell r="B5583" t="str">
            <v>POCO VISITA AG PLUV:CONC ARM 1,70X1,70X1,80M COLETOR D=1,20M PAREDE E=15CM BASE CONC FCK=10MPA REVEST C/ARG CIM/AREIA 1:4 DEGRAUS FF INCL FORN TODOS MATERIAIS</v>
          </cell>
          <cell r="C5583" t="str">
            <v>UN</v>
          </cell>
          <cell r="D5583">
            <v>3750.08</v>
          </cell>
        </row>
        <row r="5584">
          <cell r="A5584" t="str">
            <v>74125/001</v>
          </cell>
          <cell r="B5584" t="str">
            <v>ESPELHO CRISTAL ESPESSURA 4MM, COM MOLDURA DE MADEIRA</v>
          </cell>
          <cell r="C5584" t="str">
            <v>M2</v>
          </cell>
          <cell r="D5584">
            <v>413.49</v>
          </cell>
        </row>
        <row r="5585">
          <cell r="A5585" t="str">
            <v>74125/002</v>
          </cell>
          <cell r="B5585" t="str">
            <v>ESPELHO CRISTAL ESPESSURA 4MM, COM MOLDURA EM ALUMINIO E COMPENSADO 6M M PLASTIFICADO COLADO</v>
          </cell>
          <cell r="C5585" t="str">
            <v>M2</v>
          </cell>
          <cell r="D5585">
            <v>482.89</v>
          </cell>
        </row>
        <row r="5586">
          <cell r="A5586" t="str">
            <v>74130/001</v>
          </cell>
          <cell r="B5586" t="str">
            <v>DISJUNTOR TERMOMAGNETICO MONOPOLAR PADRAO NEMA (AMERICANO) 10 A 30A 24 0V, FORNECIMENTO E INSTALACAO</v>
          </cell>
          <cell r="C5586" t="str">
            <v>UN</v>
          </cell>
          <cell r="D5586">
            <v>10.210000000000001</v>
          </cell>
        </row>
        <row r="5587">
          <cell r="A5587" t="str">
            <v>74130/002</v>
          </cell>
          <cell r="B5587" t="str">
            <v>DISJUNTOR TERMOMAGNETICO MONOPOLAR PADRAO NEMA (AMERICANO) 35 A 50A 24 0V, FORNECIMENTO E INSTALACAO</v>
          </cell>
          <cell r="C5587" t="str">
            <v>UN</v>
          </cell>
          <cell r="D5587">
            <v>15.78</v>
          </cell>
        </row>
        <row r="5588">
          <cell r="A5588" t="str">
            <v>74130/003</v>
          </cell>
          <cell r="B5588" t="str">
            <v>DISJUNTOR TERMOMAGNETICO BIPOLAR PADRAO NEMA (AMERICANO) 10 A 50A 240V , FORNECIMENTO E INSTALACAO</v>
          </cell>
          <cell r="C5588" t="str">
            <v>UN</v>
          </cell>
          <cell r="D5588">
            <v>46.63</v>
          </cell>
        </row>
        <row r="5589">
          <cell r="A5589" t="str">
            <v>74130/004</v>
          </cell>
          <cell r="B5589" t="str">
            <v>DISJUNTOR TERMOMAGNETICO TRIPOLAR PADRAO NEMA (AMERICANO) 10 A 50A 240 V, FORNECIMENTO E INSTALACAO</v>
          </cell>
          <cell r="C5589" t="str">
            <v>UN</v>
          </cell>
          <cell r="D5589">
            <v>66.64</v>
          </cell>
        </row>
        <row r="5590">
          <cell r="A5590" t="str">
            <v>74130/005</v>
          </cell>
          <cell r="B5590" t="str">
            <v>DISJUNTOR TERMOMAGNETICO TRIPOLAR PADRAO NEMA (AMERICANO) 60 A 100A 24 0V, FORNECIMENTO E INSTALACAO</v>
          </cell>
          <cell r="C5590" t="str">
            <v>UN</v>
          </cell>
          <cell r="D5590">
            <v>89.21</v>
          </cell>
        </row>
        <row r="5591">
          <cell r="A5591" t="str">
            <v>74130/006</v>
          </cell>
          <cell r="B5591" t="str">
            <v>DISJUNTOR TERMOMAGNETICO TRIPOLAR PADRAO NEMA (AMERICANO) 125 A 150A 2 40V, FORNECIMENTO E INSTALACAO</v>
          </cell>
          <cell r="C5591" t="str">
            <v>UN</v>
          </cell>
          <cell r="D5591">
            <v>254.59</v>
          </cell>
        </row>
        <row r="5592">
          <cell r="A5592" t="str">
            <v>74130/007</v>
          </cell>
          <cell r="B5592" t="str">
            <v>DISJUNTOR TERMOMAGNETICO TRIPOLAR EM CAIXA MOLDADA 250A 600V, FORNECIM ENTO E INSTALACAO</v>
          </cell>
          <cell r="C5592" t="str">
            <v>UN</v>
          </cell>
          <cell r="D5592">
            <v>659.69</v>
          </cell>
        </row>
        <row r="5593">
          <cell r="A5593" t="str">
            <v>74130/008</v>
          </cell>
          <cell r="B5593" t="str">
            <v>DISJUNTOR TERMOMAGNETICO TRIPOLAR EM CAIXA MOLDADA 300 A 400A 600V, FO RNECIMENTO E INSTALACAO</v>
          </cell>
          <cell r="C5593" t="str">
            <v>UN</v>
          </cell>
          <cell r="D5593">
            <v>901.89</v>
          </cell>
        </row>
        <row r="5594">
          <cell r="A5594" t="str">
            <v>74130/009</v>
          </cell>
          <cell r="B5594" t="str">
            <v>DISJUNTOR TERMOMAGNETICO TRIPOLAR EM CAIXA MOLDADA 500 A 600A 600V, FO RNECIMENTO E INSTALACAO</v>
          </cell>
          <cell r="C5594" t="str">
            <v>UN</v>
          </cell>
          <cell r="D5594">
            <v>1477.99</v>
          </cell>
        </row>
        <row r="5595">
          <cell r="A5595" t="str">
            <v>74130/010</v>
          </cell>
          <cell r="B5595" t="str">
            <v>DISJUNTOR TERMOMAGNETICO TRIPOLAR EM CAIXA MOLDADA 175 A 225A 240V, FO RNECIMENTO E INSTALACAO</v>
          </cell>
          <cell r="C5595" t="str">
            <v>UN</v>
          </cell>
          <cell r="D5595">
            <v>398.55</v>
          </cell>
        </row>
        <row r="5596">
          <cell r="A5596" t="str">
            <v>74131/001</v>
          </cell>
          <cell r="B5596" t="str">
            <v>QUADRO DE DISTRIBUICAO DE ENERGIA DE EMBUTIR, EM CHAPA METALICA, PARA 3 DISJUNTORES TERMOMAGNETICOS MONOPOLARES SEM BARRAMENTO FORNECIMENTO E INSTALACAO</v>
          </cell>
          <cell r="C5596" t="str">
            <v>UN</v>
          </cell>
          <cell r="D5596">
            <v>51.47</v>
          </cell>
        </row>
        <row r="5597">
          <cell r="A5597" t="str">
            <v>74131/006</v>
          </cell>
          <cell r="B5597" t="str">
            <v>QUADRO DE DISTRIBUICAO DE ENERGIA DE EMBUTIR, EM CHAPA METALICA, PARA 18 DISJUNTORES TERMOMAGNETICOS MONOPOLARES, COM BARRAMENTO TRIFASICO E NEUTRO, FORNECIMENTO E INSTALACAO</v>
          </cell>
          <cell r="C5597" t="str">
            <v>UN</v>
          </cell>
          <cell r="D5597">
            <v>418.61</v>
          </cell>
        </row>
        <row r="5598">
          <cell r="A5598" t="str">
            <v>74131/005</v>
          </cell>
          <cell r="B5598" t="str">
            <v>QUADRO DE DISTRIBUICAO DE ENERGIA DE EMBUTIR, EM CHAPA METALICA, PARA 24 DISJUNTORES TERMOMAGNETICOS MONOPOLARES, COM BARRAMENTO TRIFASICO E NEUTRO, FORNECIMENTO E INSTALACAO</v>
          </cell>
          <cell r="C5598" t="str">
            <v>UN</v>
          </cell>
          <cell r="D5598">
            <v>484.5</v>
          </cell>
        </row>
        <row r="5599">
          <cell r="A5599" t="str">
            <v>74131/006</v>
          </cell>
          <cell r="B5599" t="str">
            <v>QUADRO DE DISTRIBUICAO DE ENERGIA DE EMBUTIR, EM CHAPA METALICA, PARA 32 DISJUNTORES TERMOMAGNETICOS MONOPOLARES, COM BARRAMENTO TRIFASICO E NEUTRO, FORNECIMENTO E INSTALACAO</v>
          </cell>
          <cell r="C5599" t="str">
            <v>UN</v>
          </cell>
          <cell r="D5599">
            <v>972.14</v>
          </cell>
        </row>
        <row r="5600">
          <cell r="A5600" t="str">
            <v>74131/007</v>
          </cell>
          <cell r="B5600" t="str">
            <v>QUADRO DE DISTRIBUICAO DE ENERGIA DE EMBUTIR, EM CHAPA METALICA, PARA 40 DISJUNTORES TERMOMAGNETICOS MONOPOLARES, COM BARRAMENTO TRIFASICO E NEUTRO, FORNECIMENTO E INSTALACAO</v>
          </cell>
          <cell r="C5600" t="str">
            <v>UN</v>
          </cell>
          <cell r="D5600">
            <v>772.04</v>
          </cell>
        </row>
        <row r="5601">
          <cell r="A5601" t="str">
            <v>74131/008</v>
          </cell>
          <cell r="B5601" t="str">
            <v>QUADRO DE DISTRIBUICAO DE ENERGIA DE EMBUTIR, EM CHAPA METALICA, PARA 50 DISJUNTORES TERMOMAGNETICOS MONOPOLARES, COM BARRAMENTO TRIFASICO E NEUTRO, FORNECIMENTO E INSTALACAO</v>
          </cell>
          <cell r="C5601" t="str">
            <v>UN</v>
          </cell>
          <cell r="D5601">
            <v>1177.28</v>
          </cell>
        </row>
        <row r="5602">
          <cell r="A5602" t="str">
            <v>74133/001</v>
          </cell>
          <cell r="B5602" t="str">
            <v>EMASSAMENTO COM MASA A OLEO, UMA DEMAO</v>
          </cell>
          <cell r="C5602" t="str">
            <v>M2</v>
          </cell>
          <cell r="D5602">
            <v>14.01</v>
          </cell>
        </row>
        <row r="5603">
          <cell r="A5603" t="str">
            <v>74133/002</v>
          </cell>
          <cell r="B5603" t="str">
            <v>EMASSAMENTO COM MASSA A OLEO, DUAS DEMAOS</v>
          </cell>
          <cell r="C5603" t="str">
            <v>M2</v>
          </cell>
          <cell r="D5603">
            <v>17.670000000000002</v>
          </cell>
        </row>
        <row r="5604">
          <cell r="A5604" t="str">
            <v>74136/001</v>
          </cell>
          <cell r="B5604" t="str">
            <v>PORTA DE ACO DE ENROLAR TIPO GRADE, CHAPA 16</v>
          </cell>
          <cell r="C5604" t="str">
            <v>M2</v>
          </cell>
          <cell r="D5604">
            <v>566.38</v>
          </cell>
        </row>
        <row r="5605">
          <cell r="A5605" t="str">
            <v>74136/002</v>
          </cell>
          <cell r="B5605" t="str">
            <v>PORTA DE ACO CHAPA 24, DE ENROLAR, VAZADA TIJOLINHO OU EQUIVALENTE COM RETANGULO OU CIRCULO, ACABAMENTO GALVANIZADO NATURAL</v>
          </cell>
          <cell r="C5605" t="str">
            <v>M2</v>
          </cell>
          <cell r="D5605">
            <v>476.56</v>
          </cell>
        </row>
        <row r="5606">
          <cell r="A5606" t="str">
            <v>74136/003</v>
          </cell>
          <cell r="B5606" t="str">
            <v>PORTA DE ACO CHAPA 24, DE ENROLAR, RAIADA, LARGA COM ACABAMENTO GALVAN IZADO NATURAL</v>
          </cell>
          <cell r="C5606" t="str">
            <v>M2</v>
          </cell>
          <cell r="D5606">
            <v>329.75</v>
          </cell>
        </row>
        <row r="5607">
          <cell r="A5607" t="str">
            <v>74138/001</v>
          </cell>
          <cell r="B5607" t="str">
            <v>CONCRETO USINADO NÃO BOMBEÁVEL FCK=15MPA, INCLUSIVE LANCAMENTO E ADENS AMENTO</v>
          </cell>
          <cell r="C5607" t="str">
            <v>M3</v>
          </cell>
          <cell r="D5607">
            <v>374.1</v>
          </cell>
        </row>
        <row r="5608">
          <cell r="A5608" t="str">
            <v>74139/001</v>
          </cell>
          <cell r="B5608" t="str">
            <v>PORTA DE MADEIRA PARA BANHEIRO, EM CHAPA DE MADEIRA COMPENSADA, REVEST IDA COM LAMINADO TEXTURIZADO, 80X160CM, INCLUSO MARCO E DOBRADICAS</v>
          </cell>
          <cell r="C5608" t="str">
            <v>UN</v>
          </cell>
          <cell r="D5608">
            <v>264.69</v>
          </cell>
        </row>
        <row r="5609">
          <cell r="A5609" t="str">
            <v>74139/002</v>
          </cell>
          <cell r="B5609" t="str">
            <v>PORTA DE MADEIRA PARA BANHEIRO, EM CHAPA DE MADEIRA COMPENSADA, REVEST IDA COM LAMINADO TEXTURIZADO, 60X160CM, INCLUSO MARCO E DOBRADICAS</v>
          </cell>
          <cell r="C5609" t="str">
            <v>UN</v>
          </cell>
          <cell r="D5609">
            <v>226.94</v>
          </cell>
        </row>
        <row r="5610">
          <cell r="A5610" t="str">
            <v>74141/001</v>
          </cell>
          <cell r="B5610" t="str">
            <v>LAJE PRE-MOLD BETA 11 P/1KN/M2 VAOS 4,40M/INCL VIGOTAS TIJOLOS ARMADUR A NEGATIVA CAPEAMENTO 3CM CONCRETO 20MPA ESCORAMENTO MATERIAL E MAO  D E OBRA.</v>
          </cell>
          <cell r="C5610" t="str">
            <v>M2</v>
          </cell>
          <cell r="D5610">
            <v>71.27</v>
          </cell>
        </row>
        <row r="5611">
          <cell r="A5611" t="str">
            <v>74141/002</v>
          </cell>
          <cell r="B5611" t="str">
            <v>LAJE PRE-MOLD BETA 12 P/3,5KN/M2 VAO 4,1M INCL VIGOTAS TIJOLOS ARMADU- RA NEGATIVA CAPEAMENTO 3CM CONCRETO 15MPA ESCORAMENTO MATERIAIS E MAO DE OBRA.</v>
          </cell>
          <cell r="C5611" t="str">
            <v>M2</v>
          </cell>
          <cell r="D5611">
            <v>78.569999999999993</v>
          </cell>
        </row>
        <row r="5612">
          <cell r="A5612" t="str">
            <v>74141/003</v>
          </cell>
          <cell r="B5612" t="str">
            <v>LAJE PRE-MOLD BETA 16 P/3,5KN/M2 VAO 5,2M INCL VIGOTAS TIJOLOS ARMADU- RA NEGATIVA CAPEAMENTO 3CM CONCRETO 15MPA ESCORAMENTO MATERIAL E MAO DE OBRA.</v>
          </cell>
          <cell r="C5612" t="str">
            <v>M2</v>
          </cell>
          <cell r="D5612">
            <v>94.56</v>
          </cell>
        </row>
        <row r="5613">
          <cell r="A5613" t="str">
            <v>74141/004</v>
          </cell>
          <cell r="B5613" t="str">
            <v>LAJE PRE-MOLD BETA 20 P/3,5KN/M2 VAO 6,2M INCL VIGOTAS TIJOLOS ARMADU- RA NEGATIVA CAPEAMENTO 3CM CONCRETO 15MPA ESCORAMENTO MATERIAL E MAO DE OBRA.</v>
          </cell>
          <cell r="C5613" t="str">
            <v>M2</v>
          </cell>
          <cell r="D5613">
            <v>109.43</v>
          </cell>
        </row>
        <row r="5614">
          <cell r="A5614" t="str">
            <v>74142/001</v>
          </cell>
          <cell r="B5614" t="str">
            <v>CERCA COM MOUROES DE CONCRETO, RETO, ESPACAMENTO DE 3M, CRAVADOS 0,5M, COM 4 FIOS DE ARAME FARPADO Nº 14 CLASSE 250</v>
          </cell>
          <cell r="C5614" t="str">
            <v>M</v>
          </cell>
          <cell r="D5614">
            <v>39.14</v>
          </cell>
        </row>
        <row r="5615">
          <cell r="A5615" t="str">
            <v>74142/002</v>
          </cell>
          <cell r="B5615" t="str">
            <v>CERCA COM MOUROES DE MADEIRA, 7,5X7,5CM, ESPACAMENTO DE 2M, ALTURA LIV RE DE 2M, CRAVADOS 0,5M, COM 4 FIOS DE ARAME FARPADO Nº 14 CLASSE 250</v>
          </cell>
          <cell r="C5615" t="str">
            <v>M</v>
          </cell>
          <cell r="D5615">
            <v>15.77</v>
          </cell>
        </row>
        <row r="5616">
          <cell r="A5616" t="str">
            <v>74142/003</v>
          </cell>
          <cell r="B5616" t="str">
            <v>CERCA COM MOUROES DE MADEIRA, 7,5X7,5CM, ESPACAMENTO DE 2M, ALTURA LIV RE DE 2M, CRAVADOS 0,5M, COM 8 FIOS DE ARAME FARPADO Nº 14 CLASSE 250</v>
          </cell>
          <cell r="C5616" t="str">
            <v>M</v>
          </cell>
          <cell r="D5616">
            <v>25.35</v>
          </cell>
        </row>
        <row r="5617">
          <cell r="A5617" t="str">
            <v>74142/004</v>
          </cell>
          <cell r="B5617" t="str">
            <v>CERCA COM MOUROES DE CONCRETO, SECAO "T" PONTA INCLINADA, 10X10CM, ESP ACAMENTO DE 3M, CRAVADOS 0,5M, COM 11 FIOS DE ARAME FARPADO Nº 16</v>
          </cell>
          <cell r="C5617" t="str">
            <v>M</v>
          </cell>
          <cell r="D5617">
            <v>49.23</v>
          </cell>
        </row>
        <row r="5618">
          <cell r="A5618" t="str">
            <v>74143/001</v>
          </cell>
          <cell r="B5618" t="str">
            <v>CERCA COM MOUROES DE CONCRETO, RETO, 15X15CM, ESPACAMENTO DE 3M, CRAVA DOS 0,5M, ESCORAS DE 10X10CM NOS CANTOS, COM 12 FIOS DE ARAME DE ACO O VALADO 15X17</v>
          </cell>
          <cell r="C5618" t="str">
            <v>M</v>
          </cell>
          <cell r="D5618">
            <v>47.85</v>
          </cell>
        </row>
        <row r="5619">
          <cell r="A5619" t="str">
            <v>74143/002</v>
          </cell>
          <cell r="B5619" t="str">
            <v>CERCA COM MOUROES DE CONCRETO, RETO, 15X15CM, ESPACAMENTO DE 3M, CRAVA DOS 0,5M, ESCORAS DE 10X10CM NOS CANTOS, COM 9 FIOS DE ARAME DE ACO OV ALADO 15X17</v>
          </cell>
          <cell r="C5619" t="str">
            <v>M</v>
          </cell>
          <cell r="D5619">
            <v>45.8</v>
          </cell>
        </row>
        <row r="5620">
          <cell r="A5620" t="str">
            <v>74144/002</v>
          </cell>
          <cell r="B5620" t="str">
            <v>SUPORTE APOIO CAIXA D AGUA BARROTES MADEIRA DE 1</v>
          </cell>
          <cell r="C5620" t="str">
            <v>UN</v>
          </cell>
          <cell r="D5620">
            <v>12.37</v>
          </cell>
        </row>
        <row r="5621">
          <cell r="A5621" t="str">
            <v>74145/001</v>
          </cell>
          <cell r="B5621" t="str">
            <v>PINTURA ESMALTE FOSCO, DUAS DEMAOS, SOBRE SUPERFICIE METALICA, INCLUSO UMA DEMAO DE FUNDO ANTICORROSIVO. UTILIZACAO DE REVOLVER ( AR-COMPRIM IDO).</v>
          </cell>
          <cell r="C5621" t="str">
            <v>M2</v>
          </cell>
          <cell r="D5621">
            <v>13.7</v>
          </cell>
        </row>
        <row r="5622">
          <cell r="A5622" t="str">
            <v>74147/001</v>
          </cell>
          <cell r="B5622" t="str">
            <v>PISO EM BLOCO SEXTAVADO 30X30CM, ESPESSURA 8CM, ASSENTADO SOBRE COLCHA O DE AREIA ESPESSURA 6CM</v>
          </cell>
          <cell r="C5622" t="str">
            <v>M2</v>
          </cell>
          <cell r="D5622">
            <v>53.49</v>
          </cell>
        </row>
        <row r="5623">
          <cell r="A5623" t="str">
            <v>74151/001</v>
          </cell>
          <cell r="B5623" t="str">
            <v>ESCAVACAO E CARGA MATERIAL 1A CATEGORIA, UTILIZANDO TRATOR DE ESTEIRAS DE 110 A 160HP COM LAMINA, PESO OPERACIONAL * 13T  E PA CARREGADEIRA COM 170 HP.</v>
          </cell>
          <cell r="C5623" t="str">
            <v>M3</v>
          </cell>
          <cell r="D5623">
            <v>3.12</v>
          </cell>
        </row>
        <row r="5624">
          <cell r="A5624" t="str">
            <v>74153/001</v>
          </cell>
          <cell r="B5624" t="str">
            <v>ESPALHAMENTO MECANIZADO (COM MOTONIVELADORA 140 HP) MATERIAL 1A. CATEG ORIA</v>
          </cell>
          <cell r="C5624" t="str">
            <v>M2</v>
          </cell>
          <cell r="D5624">
            <v>0.21</v>
          </cell>
        </row>
        <row r="5625">
          <cell r="A5625" t="str">
            <v>74154/001</v>
          </cell>
          <cell r="B5625" t="str">
            <v>ESCAVACAO, CARGA E TRANSPORTE DE  MATERIAL DE 1A CATEGORIA COM TRATOR SOBRE ESTEIRAS 347 HP E CACAMBA 6M3,  DMT 50 A 200M</v>
          </cell>
          <cell r="C5625" t="str">
            <v>M3</v>
          </cell>
          <cell r="D5625">
            <v>4.54</v>
          </cell>
        </row>
        <row r="5626">
          <cell r="A5626" t="str">
            <v>74155/001</v>
          </cell>
          <cell r="B5626" t="str">
            <v>ESCAVACAO E TRANSPORTE DE MATERIAL DE  1A CAT DMT 50M COM TRATOR SOBRE ESTEIRAS 347 HP COM LAMINA E ESCARIFICADOR</v>
          </cell>
          <cell r="C5626" t="str">
            <v>M3</v>
          </cell>
          <cell r="D5626">
            <v>1.81</v>
          </cell>
        </row>
        <row r="5627">
          <cell r="A5627" t="str">
            <v>74155/002</v>
          </cell>
          <cell r="B5627" t="str">
            <v>ESCAVACAO E TRANSPORTE DE MATERIAL DE  2A CAT DMT 50M COM TRATOR SOBRE ESTEIRAS 347 HP COM LAMINA E ESCARIFICADOR</v>
          </cell>
          <cell r="C5627" t="str">
            <v>M3</v>
          </cell>
          <cell r="D5627">
            <v>3.51</v>
          </cell>
        </row>
        <row r="5628">
          <cell r="A5628" t="str">
            <v>74156/001</v>
          </cell>
          <cell r="B5628" t="str">
            <v>ESTACA A TRADO(BROCA) D=25CM C/CONCRETO FCK=15MPA+20KG ACO/M3       MO LD.IN-LOCO</v>
          </cell>
          <cell r="C5628" t="str">
            <v>M</v>
          </cell>
          <cell r="D5628">
            <v>48.9</v>
          </cell>
        </row>
        <row r="5629">
          <cell r="A5629" t="str">
            <v>74156/002</v>
          </cell>
          <cell r="B5629" t="str">
            <v>ESTACA A TRADO (BROCA) DIAMETRO = 25 CM, EM CONCRETO MOLDADO IN LOCO, 15 MPA, SEM ARMACAO.</v>
          </cell>
          <cell r="C5629" t="str">
            <v>M</v>
          </cell>
          <cell r="D5629">
            <v>43.44</v>
          </cell>
        </row>
        <row r="5630">
          <cell r="A5630" t="str">
            <v>74156/003</v>
          </cell>
          <cell r="B5630" t="str">
            <v>ESTACA A TRADO (BROCA) DIAMETRO = 20 CM, EM CONCRETO MOLDADO IN LOCO, 15 MPA, SEM ARMACAO.</v>
          </cell>
          <cell r="C5630" t="str">
            <v>M</v>
          </cell>
          <cell r="D5630">
            <v>38.659999999999997</v>
          </cell>
        </row>
        <row r="5631">
          <cell r="A5631" t="str">
            <v>74157/004</v>
          </cell>
          <cell r="B5631" t="str">
            <v>LANCAMENTO/APLICACAO MANUAL DE CONCRETO EM FUNDACOES</v>
          </cell>
          <cell r="C5631" t="str">
            <v>M3</v>
          </cell>
          <cell r="D5631">
            <v>83.56</v>
          </cell>
        </row>
        <row r="5632">
          <cell r="A5632" t="str">
            <v>74159/001</v>
          </cell>
          <cell r="B5632" t="str">
            <v>SOLEIRA EM ARDOSIA LARGURA 15CM ASSENTADA COM ARGAMASSA DE CIMENTO E A REIA TRACO 1:4 REJUNTE EM CIMENTO BRANCO</v>
          </cell>
          <cell r="C5632" t="str">
            <v>M</v>
          </cell>
          <cell r="D5632">
            <v>17.57</v>
          </cell>
        </row>
        <row r="5633">
          <cell r="A5633" t="str">
            <v>74162/001</v>
          </cell>
          <cell r="B5633" t="str">
            <v>CAIXA DE CONCRETO, ALTURA = 1,00 METRO, DIAMETRO REGISTRO &lt; 150 MM</v>
          </cell>
          <cell r="C5633" t="str">
            <v>UN</v>
          </cell>
          <cell r="D5633">
            <v>106.56</v>
          </cell>
        </row>
        <row r="5634">
          <cell r="A5634" t="str">
            <v>74163/001</v>
          </cell>
          <cell r="B5634" t="str">
            <v>PERFURACAO DE POCO COM PERFURATRIZ PNEUMATICA</v>
          </cell>
          <cell r="C5634" t="str">
            <v>M</v>
          </cell>
          <cell r="D5634">
            <v>36.92</v>
          </cell>
        </row>
        <row r="5635">
          <cell r="A5635" t="str">
            <v>74163/002</v>
          </cell>
          <cell r="B5635" t="str">
            <v>PERFURACAO DE POCO COM PERFURATRIZ A PERCUSSAO</v>
          </cell>
          <cell r="C5635" t="str">
            <v>M</v>
          </cell>
          <cell r="D5635">
            <v>59.41</v>
          </cell>
        </row>
        <row r="5636">
          <cell r="A5636" t="str">
            <v>74166/001</v>
          </cell>
          <cell r="B5636" t="str">
            <v>CAIXA DE INSPEÇÃO EM CONCRETO PRÉ-MOLDADO DN 60CM COM TAMPA H= 60CM - FORNECIMENTO E INSTALACAO</v>
          </cell>
          <cell r="C5636" t="str">
            <v>UN</v>
          </cell>
          <cell r="D5636">
            <v>141.06</v>
          </cell>
        </row>
        <row r="5637">
          <cell r="A5637" t="str">
            <v>74166/002</v>
          </cell>
          <cell r="B5637" t="str">
            <v>CAIXA DE INSPECAO EM ANEL DE CONCRETO PRE MOLDADO, COM 950MM DE ALTURA TOTAL. ANEIS COM ESP=50MM, DIAM.=600MM. EXCLUSIVE TAMPAO E ESCAVACAO - FORNECIMENTO E INSTALACAO</v>
          </cell>
          <cell r="C5637" t="str">
            <v>UN</v>
          </cell>
          <cell r="D5637">
            <v>263.20999999999998</v>
          </cell>
        </row>
        <row r="5638">
          <cell r="A5638" t="str">
            <v>74169/001</v>
          </cell>
          <cell r="B5638" t="str">
            <v>REGISTRO/VALVULA GLOBO ANGULAR 45 GRAUS EM LATAO PARA HIDRANTES DE INC ÊNDIO PREDIAL DN 2.1/2" - FORNECIMENTO E INSTALACAO</v>
          </cell>
          <cell r="C5638" t="str">
            <v>UN</v>
          </cell>
          <cell r="D5638">
            <v>195.5</v>
          </cell>
        </row>
        <row r="5639">
          <cell r="A5639" t="str">
            <v>74190/001</v>
          </cell>
          <cell r="B5639" t="str">
            <v>IMPERMEABILIZACAO DE SUPERFICIE COM MASTIQUE BETUMINOSO A FRIO, POR AR EA.</v>
          </cell>
          <cell r="C5639" t="str">
            <v>M2</v>
          </cell>
          <cell r="D5639">
            <v>156.68</v>
          </cell>
        </row>
        <row r="5640">
          <cell r="A5640" t="str">
            <v>74192/001</v>
          </cell>
          <cell r="B5640" t="str">
            <v>SOLEIRA EM MARMORITE LARGURA 15CM SOBRE ARGAMASSA TRACO 1:4 (CIMENTO E AREIA)</v>
          </cell>
          <cell r="C5640" t="str">
            <v>M</v>
          </cell>
          <cell r="D5640">
            <v>59.37</v>
          </cell>
        </row>
        <row r="5641">
          <cell r="A5641" t="str">
            <v>74194/001</v>
          </cell>
          <cell r="B5641" t="str">
            <v>ESCADA TIPO MARINHEIRO EM TUBO ACO GALVANIZADO 1 1/2" 5 DEGRAUS</v>
          </cell>
          <cell r="C5641" t="str">
            <v>M</v>
          </cell>
          <cell r="D5641">
            <v>194.7</v>
          </cell>
        </row>
        <row r="5642">
          <cell r="A5642" t="str">
            <v>74195/001</v>
          </cell>
          <cell r="B5642" t="str">
            <v>GUARDA-CORPO  COM CORRIMAO EM FERRO BARRA CHATA 3/16"</v>
          </cell>
          <cell r="C5642" t="str">
            <v>M</v>
          </cell>
          <cell r="D5642">
            <v>316.49</v>
          </cell>
        </row>
        <row r="5643">
          <cell r="A5643" t="str">
            <v>74196/001</v>
          </cell>
          <cell r="B5643" t="str">
            <v>COBOGO DE CONCRETO (ELEMENTO VAZADO), 5X50X50CM, ASSENTADO COM ARGAMAS SA DE CIMENTO E AREIA COM ACO CA-25</v>
          </cell>
          <cell r="C5643" t="str">
            <v>M2</v>
          </cell>
          <cell r="D5643">
            <v>101.92</v>
          </cell>
        </row>
        <row r="5644">
          <cell r="A5644" t="str">
            <v>74198/001</v>
          </cell>
          <cell r="B5644" t="str">
            <v>SUMIDOURO EM ALVENARIA DE TIJOLO CERAMICO MACICO DIAMETRO 1,20M E ALTU RA 5,00M, COM TAMPA EM CONCRETO ARMADO DIAMETRO 1,40M E ESPESSURA 10CM</v>
          </cell>
          <cell r="C5644" t="str">
            <v>UN</v>
          </cell>
          <cell r="D5644">
            <v>1079.01</v>
          </cell>
        </row>
        <row r="5645">
          <cell r="A5645" t="str">
            <v>74198/002</v>
          </cell>
          <cell r="B5645" t="str">
            <v>SUMIDOURO EM ALVENARIA DE TIJOLO CERAMICO MACIÇO DIAMETRO 1,40M E ALTU RA 5,00M, COM TAMPA EM CONCRETO ARMADO DIAMETRO 1,60M E ESPESSURA 10CM</v>
          </cell>
          <cell r="C5645" t="str">
            <v>UN</v>
          </cell>
          <cell r="D5645">
            <v>1340.85</v>
          </cell>
        </row>
        <row r="5646">
          <cell r="A5646" t="str">
            <v>74202/001</v>
          </cell>
          <cell r="B5646" t="str">
            <v>LAJE PRE-MOLDADA P/FORRO, SOBRECARGA 100KG/M2, VAOS ATE 3,50M/E=8CM, C /LAJOTAS E CAP.C/CONC FCK=20MPA, 3CM, INTER-EIXO 38CM, C/ESCORAMENTO ( REAPR.3X) E FERRAGEM NEGATIVA</v>
          </cell>
          <cell r="C5646" t="str">
            <v>M2</v>
          </cell>
          <cell r="D5646">
            <v>63.82</v>
          </cell>
        </row>
        <row r="5647">
          <cell r="A5647" t="str">
            <v>74202/002</v>
          </cell>
          <cell r="B5647" t="str">
            <v>LAJE PRE-MOLDADA P/PISO, SOBRECARGA 200KG/M2, VAOS ATE 3,50M/E=8CM, C/ LAJOTAS E CAP.C/CONC FCK=20MPA, 4CM, INTER-EIXO 38CM, C/ESCORAMENTO (R EAPR.3X) E FERRAGEM NEGATIVA</v>
          </cell>
          <cell r="C5647" t="str">
            <v>M2</v>
          </cell>
          <cell r="D5647">
            <v>70.02</v>
          </cell>
        </row>
        <row r="5648">
          <cell r="A5648" t="str">
            <v>74205/001</v>
          </cell>
          <cell r="B5648" t="str">
            <v>ESCAVACAO MECANICA DE MATERIAL 1A. CATEGORIA, PROVENIENTE DE CORTE DE SUBLEITO (C/TRATOR ESTEIRAS  160HP)</v>
          </cell>
          <cell r="C5648" t="str">
            <v>M3</v>
          </cell>
          <cell r="D5648">
            <v>1.71</v>
          </cell>
        </row>
        <row r="5649">
          <cell r="A5649" t="str">
            <v>74206/001</v>
          </cell>
          <cell r="B5649" t="str">
            <v>CAIXA COLETORA, 1,20X1,20X1,50M, COM FUNDO E TAMPA DE CONCRETO E PARED ES EM ALVENARIA</v>
          </cell>
          <cell r="C5649" t="str">
            <v>UN</v>
          </cell>
          <cell r="D5649">
            <v>1148.47</v>
          </cell>
        </row>
        <row r="5650">
          <cell r="A5650" t="str">
            <v>74206/002</v>
          </cell>
          <cell r="B5650" t="str">
            <v>CAIXA COLETORA, 0,25 X 0,85 X 1,00 M, COM FUNDO E PAREDES EM ALVENARIA</v>
          </cell>
          <cell r="C5650" t="str">
            <v>UN</v>
          </cell>
          <cell r="D5650">
            <v>639.44000000000005</v>
          </cell>
        </row>
        <row r="5651">
          <cell r="A5651" t="str">
            <v>74209/001</v>
          </cell>
          <cell r="B5651" t="str">
            <v>PLACA DE OBRA EM CHAPA DE ACO GALVANIZADO</v>
          </cell>
          <cell r="C5651" t="str">
            <v>M2</v>
          </cell>
          <cell r="D5651">
            <v>389.21</v>
          </cell>
        </row>
        <row r="5652">
          <cell r="A5652" t="str">
            <v>74211/001</v>
          </cell>
          <cell r="B5652" t="str">
            <v>LINHA D AGUA EM PARALELEPIPEDOS GRANITICOS, REJUNTADOS C/ ARG DE CIMEN TO E AREIA TRACO 1:3 SOBRE LASTRO DE BRITA E BERÇO DE AREIA</v>
          </cell>
          <cell r="C5652" t="str">
            <v>M</v>
          </cell>
          <cell r="D5652">
            <v>37.58</v>
          </cell>
        </row>
        <row r="5653">
          <cell r="A5653" t="str">
            <v>74212/001</v>
          </cell>
          <cell r="B5653" t="str">
            <v>POCO DE VISITA PARA REDE DE ESGOTO SANITARIO, EM ALVENARIA, DIAMETRO = 60 CM, PROF 160 CM, INCLUINDO TAMPAO FERRO FUNDIDO</v>
          </cell>
          <cell r="C5653" t="str">
            <v>UN</v>
          </cell>
          <cell r="D5653">
            <v>2865.71</v>
          </cell>
        </row>
        <row r="5654">
          <cell r="A5654" t="str">
            <v>74213/001</v>
          </cell>
          <cell r="B5654" t="str">
            <v>MODULO TIPO: REDE DE AGUA, COM FORNECIMENTO E ASSENTAMENTO DE TUBO FºF º DN 200 MM-K7, COMPREENDENDO: LOCACAO, CADASTRAMENTO DE INTERFERENCIA S, ESCAVACAO E REATERRO COMPACTADO DE VALA, EXCETO ROCHA, ATE 1,50 M. INCLUSIVE. ATENÇÃO: VIDE DESCRIÇÃOCOMPLEMENTAR .</v>
          </cell>
          <cell r="C5654" t="str">
            <v>M</v>
          </cell>
          <cell r="D5654">
            <v>19.98</v>
          </cell>
        </row>
        <row r="5655">
          <cell r="A5655" t="str">
            <v>74214/001</v>
          </cell>
          <cell r="B5655" t="str">
            <v>POCO DE VISITA PARA REDE DE ESGOTO SANITÁRIO, EM ALVENARIA, DIAMETRO 1 20 CM, PROF ATE 200 CM, INCLUINDO TAMPAO FERRO FUNDIDO</v>
          </cell>
          <cell r="C5655" t="str">
            <v>UN</v>
          </cell>
          <cell r="D5655">
            <v>4503.34</v>
          </cell>
        </row>
        <row r="5656">
          <cell r="A5656" t="str">
            <v>74214/002</v>
          </cell>
          <cell r="B5656" t="str">
            <v>POCO DE VISITA PARA REDE DE ESGOTO SANITÁRIO, EM ALVENARIA, DIAMETRO 1 20 CM, PROF ATE 400 CM, INCLUINDO TAMPAO FERRO FUNDIDO</v>
          </cell>
          <cell r="C5656" t="str">
            <v>UN</v>
          </cell>
          <cell r="D5656">
            <v>6611.03</v>
          </cell>
        </row>
        <row r="5657">
          <cell r="A5657" t="str">
            <v>74215/001</v>
          </cell>
          <cell r="B5657" t="str">
            <v>MODULO TIPO: REDE DE AGUA, COM FORNECIMENTO E ASSENTAMENTO DE TUBO PVC DEFOFO 200MM EB-1208 P/ REDE AGUA JE 1 MPA, COMPREENDENDO: LOCACAO, C ADASTRAMENTO DE INTERFERENCIAS, ESCAVACAO E REATERRO COMPACTADO DE VAL A, EXCETO ROCHA, ATE 1,50 M.</v>
          </cell>
          <cell r="C5657" t="str">
            <v>M</v>
          </cell>
          <cell r="D5657">
            <v>146.61000000000001</v>
          </cell>
        </row>
        <row r="5658">
          <cell r="A5658" t="str">
            <v>74215/002</v>
          </cell>
          <cell r="B5658" t="str">
            <v>MODULO TIPO: REDE DE AGUA, COM FORNECIMENTO E ASSENTAMENTO DE TUBO PVC DEFOFO 150MM EB-1208 P/ REDE AGUA JE 1 MPA, COMPREENDENDO: LOCACAO, C ADASTRAMENTO DE INTERFERENCIAS, ESCAVACAO E REATERRO COMPACTADO DE VAL A, EXCETO ROCHA, ATE 1,50 M.</v>
          </cell>
          <cell r="C5658" t="str">
            <v>M</v>
          </cell>
          <cell r="D5658">
            <v>85.74</v>
          </cell>
        </row>
        <row r="5659">
          <cell r="A5659" t="str">
            <v>74215/003</v>
          </cell>
          <cell r="B5659" t="str">
            <v>MODULO TIPO: REDE DE AGUA, COM FORNECIMENTO E ASSENTAMENTO DE TUBO PVC DEFOFO 100MM EB-1208 P/ REDE AGUA JE 1 MPA, COMPREENDENDO: LOCACAO, C ADASTRAMENTO DE INTERFERENCIAS, ESCAVACAO E REATERRO COMPACTADO DE VAL A, EXCETO ROCHA, ATE 1,50 M.</v>
          </cell>
          <cell r="C5659" t="str">
            <v>M</v>
          </cell>
          <cell r="D5659">
            <v>49.18</v>
          </cell>
        </row>
        <row r="5660">
          <cell r="A5660" t="str">
            <v>74217/001</v>
          </cell>
          <cell r="B5660" t="str">
            <v>HIDROMETRO 3,00M3/H, D=1/2" - FORNECIMENTO E INSTALACAO</v>
          </cell>
          <cell r="C5660" t="str">
            <v>UN</v>
          </cell>
          <cell r="D5660">
            <v>112.87</v>
          </cell>
        </row>
        <row r="5661">
          <cell r="A5661" t="str">
            <v>74217/002</v>
          </cell>
          <cell r="B5661" t="str">
            <v>HIDROMETRO 5,00M3/H, D=3/4"  - FORNECIMENTO E INSTALACAO</v>
          </cell>
          <cell r="C5661" t="str">
            <v>UN</v>
          </cell>
          <cell r="D5661">
            <v>126.62</v>
          </cell>
        </row>
        <row r="5662">
          <cell r="A5662" t="str">
            <v>74217/003</v>
          </cell>
          <cell r="B5662" t="str">
            <v>HIDROMETRO 1,50M3/H, D=1/2" - FORNECIMENTO E INSTALACAO</v>
          </cell>
          <cell r="C5662" t="str">
            <v>UN</v>
          </cell>
          <cell r="D5662">
            <v>106.11</v>
          </cell>
        </row>
        <row r="5663">
          <cell r="A5663" t="str">
            <v>74218/001</v>
          </cell>
          <cell r="B5663" t="str">
            <v>KIT CAVALETE PVC COM REGISTRO 3/4" - FORNECIMENTO E INSTALACAO</v>
          </cell>
          <cell r="C5663" t="str">
            <v>UN</v>
          </cell>
          <cell r="D5663">
            <v>53.74</v>
          </cell>
        </row>
        <row r="5664">
          <cell r="A5664" t="str">
            <v>74219/001</v>
          </cell>
          <cell r="B5664" t="str">
            <v>PASSADICOS COM TABUAS DE MADEIRA PARA PEDESTRES</v>
          </cell>
          <cell r="C5664" t="str">
            <v>M2</v>
          </cell>
          <cell r="D5664">
            <v>41.43</v>
          </cell>
        </row>
        <row r="5665">
          <cell r="A5665" t="str">
            <v>74219/002</v>
          </cell>
          <cell r="B5665" t="str">
            <v>PASSADICOS COM TABUAS DE MADEIRA PARA VEICULOS</v>
          </cell>
          <cell r="C5665" t="str">
            <v>M2</v>
          </cell>
          <cell r="D5665">
            <v>37.770000000000003</v>
          </cell>
        </row>
        <row r="5666">
          <cell r="A5666" t="str">
            <v>74220/001</v>
          </cell>
          <cell r="B5666" t="str">
            <v>TAPUME DE CHAPA DE MADEIRA COMPENSADA, E= 6MM, COM PINTURA A CAL E REA PROVEITAMENTO DE 2X</v>
          </cell>
          <cell r="C5666" t="str">
            <v>M2</v>
          </cell>
          <cell r="D5666">
            <v>43.41</v>
          </cell>
        </row>
        <row r="5667">
          <cell r="A5667" t="str">
            <v>74221/001</v>
          </cell>
          <cell r="B5667" t="str">
            <v>SINALIZACAO DE TRANSITO - NOTURNA</v>
          </cell>
          <cell r="C5667" t="str">
            <v>M</v>
          </cell>
          <cell r="D5667">
            <v>2.0099999999999998</v>
          </cell>
        </row>
        <row r="5668">
          <cell r="A5668" t="str">
            <v>74224/001</v>
          </cell>
          <cell r="B5668" t="str">
            <v>POCO DE VISITA PARA DRENAGEM PLUVIAL, EM CONCRETO ESTRUTURAL, DIMENSOE S INTERNAS DE 90X150X80CM (LARGXCOMPXALT), PARA REDE DE 600 MM, EXCLUS OS TAMPAO E CHAMINE.</v>
          </cell>
          <cell r="C5668" t="str">
            <v>UN</v>
          </cell>
          <cell r="D5668">
            <v>1251.06</v>
          </cell>
        </row>
        <row r="5669">
          <cell r="A5669" t="str">
            <v>74229/001</v>
          </cell>
          <cell r="B5669" t="str">
            <v>DIVISORIA EM MARMORE BRANCO POLIDO, ESPESSURA 3 CM, ASSENTADO COM ARGA MASSA TRACO 1:4 (CIMENTO E AREIA), ARREMATE COM CIMENTO BRANCO, EXCLUS IVE FERRAGENS</v>
          </cell>
          <cell r="C5669" t="str">
            <v>M2</v>
          </cell>
          <cell r="D5669">
            <v>286.94</v>
          </cell>
        </row>
        <row r="5670">
          <cell r="A5670" t="str">
            <v>74231/001</v>
          </cell>
          <cell r="B5670" t="str">
            <v>LUMINARIA ABERTA PARA ILUMINACAO PUBLICA, PARA LAMPADA A VAPOR DE MERC URIO ATE 400W E MISTA ATE 500W, COM BRACO EM TUBO DE ACO GALV D=50MM P ROJ HOR=2.500MM E PROJ VERT= 2.200MM, FORNECIMENTO E INSTALACAO</v>
          </cell>
          <cell r="C5670" t="str">
            <v>UN</v>
          </cell>
          <cell r="D5670">
            <v>104.98</v>
          </cell>
        </row>
        <row r="5671">
          <cell r="A5671" t="str">
            <v>74234/001</v>
          </cell>
          <cell r="B5671" t="str">
            <v>MICTORIO SIFONADO DE LOUCA BRANCA COM PERTENCES, COM REGISTRO DE PRESS AO 1/2" COM CANOPLA CROMADA ACABAMENTO SIMPLES E CONJUNTO PARA FIXACAO - FORNECIMENTO E INSTALACAO</v>
          </cell>
          <cell r="C5671" t="str">
            <v>UN</v>
          </cell>
          <cell r="D5671">
            <v>430.53</v>
          </cell>
        </row>
        <row r="5672">
          <cell r="A5672" t="str">
            <v>74235/001</v>
          </cell>
          <cell r="B5672" t="str">
            <v>PISO EM PEDRA PORTUGUESA ASSENTADO SOBRE ARGAMASSA TRACO 1:5 (CIMENTO E SAIBRO), REJUNTADO COM CIMENTO COMUM</v>
          </cell>
          <cell r="C5672" t="str">
            <v>M2</v>
          </cell>
          <cell r="D5672">
            <v>274.33999999999997</v>
          </cell>
        </row>
        <row r="5673">
          <cell r="A5673" t="str">
            <v>74236/001</v>
          </cell>
          <cell r="B5673" t="str">
            <v>PLANTIO DE GRAMA BATATAIS EM PLACAS</v>
          </cell>
          <cell r="C5673" t="str">
            <v>M2</v>
          </cell>
          <cell r="D5673">
            <v>8.41</v>
          </cell>
        </row>
        <row r="5674">
          <cell r="A5674" t="str">
            <v>74238/002</v>
          </cell>
          <cell r="B5674" t="str">
            <v>PORTAO EM TELA ARAME GALVANIZADO N.12 MALHA 2" E MOLDURA EM TUBOS DE A CO COM DUAS FOLHAS DE ABRIR, INCLUSO FERRAGENS</v>
          </cell>
          <cell r="C5674" t="str">
            <v>M2</v>
          </cell>
          <cell r="D5674">
            <v>728.79</v>
          </cell>
        </row>
        <row r="5675">
          <cell r="A5675" t="str">
            <v>74241/001</v>
          </cell>
          <cell r="B5675" t="str">
            <v>EMPILHAMENTO DE SOLO ORGANICO RETIRADO NA AREA DO ATERRO COM TRATOR SO BRE ESTEIRAS D6</v>
          </cell>
          <cell r="C5675" t="str">
            <v>M3</v>
          </cell>
          <cell r="D5675">
            <v>3.3</v>
          </cell>
        </row>
        <row r="5676">
          <cell r="A5676" t="str">
            <v>74243/001</v>
          </cell>
          <cell r="B5676" t="str">
            <v>LIMPEZA GERAL DE QUADRA POLIESPORTIVA</v>
          </cell>
          <cell r="C5676" t="str">
            <v>M2</v>
          </cell>
          <cell r="D5676">
            <v>1.77</v>
          </cell>
        </row>
        <row r="5677">
          <cell r="A5677" t="str">
            <v>74244/001</v>
          </cell>
          <cell r="B5677" t="str">
            <v>ALAMBRADO PARA QUADRA POLIESPORTIVA, ESTRUTURADO POR TUBOS DE ACO GALV ANIZADO, COM COSTURA, DIN 2440, DIAMETRO 2", COM TELA DE ARAME GALVANI ZADO, FIO 14 BWG E MALHA QUADRADA 5X5CM</v>
          </cell>
          <cell r="C5677" t="str">
            <v>M2</v>
          </cell>
          <cell r="D5677">
            <v>96.3</v>
          </cell>
        </row>
        <row r="5678">
          <cell r="A5678" t="str">
            <v>74245/001</v>
          </cell>
          <cell r="B5678" t="str">
            <v>PINTURA ACRILICA EM PISO CIMENTADO DUAS DEMAOS</v>
          </cell>
          <cell r="C5678" t="str">
            <v>M2</v>
          </cell>
          <cell r="D5678">
            <v>10.3</v>
          </cell>
        </row>
        <row r="5679">
          <cell r="A5679" t="str">
            <v>74246/001</v>
          </cell>
          <cell r="B5679" t="str">
            <v>REFLETOR RETANGULAR FECHADO COM LAMPADA VAPOR METALICO 400 W</v>
          </cell>
          <cell r="C5679" t="str">
            <v>UN</v>
          </cell>
          <cell r="D5679">
            <v>208.85</v>
          </cell>
        </row>
        <row r="5680">
          <cell r="A5680" t="str">
            <v>74250/001</v>
          </cell>
          <cell r="B5680" t="str">
            <v>FORRO DE MADEIRA, TABUAS 10X1CM COM FRISO MACHO/FEMEA, EXCLUSIVE ENTAR UGAMENTO</v>
          </cell>
          <cell r="C5680" t="str">
            <v>M2</v>
          </cell>
          <cell r="D5680">
            <v>60.88</v>
          </cell>
        </row>
        <row r="5681">
          <cell r="A5681" t="str">
            <v>74250/002</v>
          </cell>
          <cell r="B5681" t="str">
            <v>FORRO DE MADEIRA, TABUAS 10X1CM COM FRISO MACHO/FEMEA, INCLUSIVE MEIA- CANA E ENTARUGAMENTO</v>
          </cell>
          <cell r="C5681" t="str">
            <v>M2</v>
          </cell>
          <cell r="D5681">
            <v>71.790000000000006</v>
          </cell>
        </row>
        <row r="5682">
          <cell r="A5682" t="str">
            <v>74253/001</v>
          </cell>
          <cell r="B5682" t="str">
            <v>RAMAL PREDIAL EM TUBO PEAD 20MM - FORNECIMENTO, INSTALAÇÃO, ESCAVAÇÃO E REATERRO</v>
          </cell>
          <cell r="C5682" t="str">
            <v>M</v>
          </cell>
          <cell r="D5682">
            <v>20.5</v>
          </cell>
        </row>
        <row r="5683">
          <cell r="A5683" t="str">
            <v>74255/001</v>
          </cell>
          <cell r="B5683" t="str">
            <v>CARGA MANUAL DE TERRA EM CAMINHAO BASCULANTE (NAO INCLUI O CUSTO CUSTO IMPRODUTIVO DO CAMINHAO BASCULANTE)</v>
          </cell>
          <cell r="C5683" t="str">
            <v>M3</v>
          </cell>
          <cell r="D5683">
            <v>7.62</v>
          </cell>
        </row>
        <row r="5684">
          <cell r="A5684" t="str">
            <v>74255/003</v>
          </cell>
          <cell r="B5684" t="str">
            <v>CARGA MANUAL DE MATERIAL A GRANEL (2 SERVENTES) EM CAMINHAO BASCULANTE C/ CACAMBA DE 6,0M3 INCLUINDO DESCARGA MECÂNICA</v>
          </cell>
          <cell r="C5684" t="str">
            <v>M3</v>
          </cell>
          <cell r="D5684">
            <v>21.05</v>
          </cell>
        </row>
        <row r="5685">
          <cell r="A5685" t="str">
            <v>75027/004</v>
          </cell>
          <cell r="B5685" t="str">
            <v>TUBO DE AÇO PRETO 4" SEM COSTURA SCHEDULE 40/NBR 5590, INCLUSIVE CONEX OES - FORNECIMENTO E INSTALACAO</v>
          </cell>
          <cell r="C5685" t="str">
            <v>M</v>
          </cell>
          <cell r="D5685">
            <v>234.14</v>
          </cell>
        </row>
        <row r="5686">
          <cell r="A5686" t="str">
            <v>75027/005</v>
          </cell>
          <cell r="B5686" t="str">
            <v>TUBO DE AÇO PRETO 6" SEM COSTURA SCHEDULE 40/NBR 5590, INCLUSIVE CONEX ÕES - FORNECIMENTO E INSTALAÇÃO</v>
          </cell>
          <cell r="C5686" t="str">
            <v>M</v>
          </cell>
          <cell r="D5686">
            <v>377.28</v>
          </cell>
        </row>
        <row r="5687">
          <cell r="A5687" t="str">
            <v>75029/001</v>
          </cell>
          <cell r="B5687" t="str">
            <v>TUBO PVC CORRUGADO RIGIDO PERFURADO DN 150 PARA DRENAGEM - FORNECIMENT O E INSTALACAO</v>
          </cell>
          <cell r="C5687" t="str">
            <v>M</v>
          </cell>
          <cell r="D5687">
            <v>39.78</v>
          </cell>
        </row>
        <row r="5688">
          <cell r="A5688" t="str">
            <v>76447/001</v>
          </cell>
          <cell r="B5688" t="str">
            <v>PISO CIMENTADO TRACO 1:3 (CIMENTO E AREIA) ACABAMENTO LISO ESPESSURA 2 ,5 CM PREPARO MECANICO DA ARGAMASSA</v>
          </cell>
          <cell r="C5688" t="str">
            <v>M2</v>
          </cell>
          <cell r="D5688">
            <v>36.49</v>
          </cell>
        </row>
        <row r="5689">
          <cell r="A5689" t="str">
            <v>76448/001</v>
          </cell>
          <cell r="B5689" t="str">
            <v>PISO CIMENTADO TRACO 1:4 (CIMENTO E AREIA) ACABAMENTO RUSTICO ESPESSUR A 1,5 CM PREPARO MANUAL DA ARGAMASSA</v>
          </cell>
          <cell r="C5689" t="str">
            <v>M2</v>
          </cell>
          <cell r="D5689">
            <v>29.37</v>
          </cell>
        </row>
        <row r="5690">
          <cell r="A5690" t="str">
            <v>76448/002</v>
          </cell>
          <cell r="B5690" t="str">
            <v>PISO CIMENTADO TRAÇO 1:4 (CIMENTO E AREIA) ACABAMENTO RUSTICO ESPESSUR A 3,5 CM PREPARO MANUAL DA ARGAMASSA</v>
          </cell>
          <cell r="C5690" t="str">
            <v>M2</v>
          </cell>
          <cell r="D5690">
            <v>36.47</v>
          </cell>
        </row>
        <row r="5691">
          <cell r="A5691" t="str">
            <v>76448/003</v>
          </cell>
          <cell r="B5691" t="str">
            <v>PISO CIMENTADO TRAÇO 1:4 (CIMENTO E AREIA) ACABAMENTO RUSTICO ESPESSUR A 2,5 CM PREPARO MANUAL DA ARGAMASSA</v>
          </cell>
          <cell r="C5691" t="str">
            <v>M2</v>
          </cell>
          <cell r="D5691">
            <v>32.92</v>
          </cell>
        </row>
        <row r="5692">
          <cell r="A5692" t="str">
            <v>76451/001</v>
          </cell>
          <cell r="B5692" t="str">
            <v>ESCAVACAO MECANIZADA SUBMERSA (DRAGAGEM E CARGA), UTILIZANDO CAMINHÃO BASCULANTE, ESCAVADEIRA TIPO DRAGA DE ARRASTE E RETROESCAVADEIRA COM C ARREGADEIRA</v>
          </cell>
          <cell r="C5692" t="str">
            <v>M3</v>
          </cell>
          <cell r="D5692">
            <v>29.53</v>
          </cell>
        </row>
        <row r="5693">
          <cell r="A5693" t="str">
            <v>79334/001</v>
          </cell>
          <cell r="B5693" t="str">
            <v>PINTURA A BASE DE CAL E FIXADOR A BASE DE COLA, DUAS DEMAOS</v>
          </cell>
          <cell r="C5693" t="str">
            <v>M2</v>
          </cell>
          <cell r="D5693">
            <v>5.2</v>
          </cell>
        </row>
        <row r="5694">
          <cell r="A5694" t="str">
            <v>79494/001</v>
          </cell>
          <cell r="B5694" t="str">
            <v>PINTURA DE QUADRO ESCOLAR COM TINTA ESMALTE ACABAMENTO FOSCO, DUAS DEM AOS SOBRE MASSA ACRILICA</v>
          </cell>
          <cell r="C5694" t="str">
            <v>M2</v>
          </cell>
          <cell r="D5694">
            <v>9.4700000000000006</v>
          </cell>
        </row>
        <row r="5695">
          <cell r="A5695" t="str">
            <v>79495/003</v>
          </cell>
          <cell r="B5695" t="str">
            <v>PINTURA C/REGULADOR DE BRILHO EM UMA DEMAO ADICIONADO AO PVA</v>
          </cell>
          <cell r="C5695" t="str">
            <v>M2</v>
          </cell>
          <cell r="D5695">
            <v>4.51</v>
          </cell>
        </row>
        <row r="5696">
          <cell r="A5696" t="str">
            <v>79497/001</v>
          </cell>
          <cell r="B5696" t="str">
            <v>PINTURA A OLEO, 3 DEMAOS</v>
          </cell>
          <cell r="C5696" t="str">
            <v>M2</v>
          </cell>
          <cell r="D5696">
            <v>17.670000000000002</v>
          </cell>
        </row>
        <row r="5697">
          <cell r="A5697" t="str">
            <v>79498/001</v>
          </cell>
          <cell r="B5697" t="str">
            <v>PINTURA A OLEO BRILHANTE SOBRE SUPERFICIE METALICA, UMA DEMAO INCLUSO UMA DEMAO DE FUNDO ANTICORROSIVO</v>
          </cell>
          <cell r="C5697" t="str">
            <v>M2</v>
          </cell>
          <cell r="D5697">
            <v>12.42</v>
          </cell>
        </row>
        <row r="5698">
          <cell r="A5698" t="str">
            <v>79499/001</v>
          </cell>
          <cell r="B5698" t="str">
            <v>PINTURA POSTE RETO DE ACO 3,5 A 6M C/1 DEMAO D/TINTA GRAFITE C/PROPRIE DADES DE PRIMER E ACABAMENTO - OBS: C/ALTO TEOR DE ZARCAO</v>
          </cell>
          <cell r="C5698" t="str">
            <v>UN</v>
          </cell>
          <cell r="D5698">
            <v>16.190000000000001</v>
          </cell>
        </row>
        <row r="5699">
          <cell r="A5699" t="str">
            <v>79500/002</v>
          </cell>
          <cell r="B5699" t="str">
            <v>PINTURA ACRILICA EM PISO CIMENTADO, TRES DEMAOS</v>
          </cell>
          <cell r="C5699" t="str">
            <v>M2</v>
          </cell>
          <cell r="D5699">
            <v>14.35</v>
          </cell>
        </row>
        <row r="5700">
          <cell r="A5700" t="str">
            <v>79504/001</v>
          </cell>
          <cell r="B5700" t="str">
            <v>TIRANTES P/PROTENSAO E ANCORAGEM EM ROCHA C/ 6 FIOS ACO DURO 8MM .</v>
          </cell>
          <cell r="C5700" t="str">
            <v>M</v>
          </cell>
          <cell r="D5700">
            <v>34.840000000000003</v>
          </cell>
        </row>
        <row r="5701">
          <cell r="A5701" t="str">
            <v>79504/002</v>
          </cell>
          <cell r="B5701" t="str">
            <v>TIRANTES P/PROTENSAO E ANCORAGEM EM ROCHA C/ 8 FIOS ACO DURO 8MM .</v>
          </cell>
          <cell r="C5701" t="str">
            <v>M</v>
          </cell>
          <cell r="D5701">
            <v>39.979999999999997</v>
          </cell>
        </row>
        <row r="5702">
          <cell r="A5702" t="str">
            <v>79504/003</v>
          </cell>
          <cell r="B5702" t="str">
            <v>TIRANTES P/PROTENSAO E ANCORAGEM EM ROCHA C/10 FIOS ACO DURO 8MM .</v>
          </cell>
          <cell r="C5702" t="str">
            <v>M</v>
          </cell>
          <cell r="D5702">
            <v>45.12</v>
          </cell>
        </row>
        <row r="5703">
          <cell r="A5703" t="str">
            <v>79504/004</v>
          </cell>
          <cell r="B5703" t="str">
            <v>TIRANTES P/PROTENSAO E ANCORAGEM EM ROCHA C/12 FIOS ACO DURO 8MM .</v>
          </cell>
          <cell r="C5703" t="str">
            <v>M</v>
          </cell>
          <cell r="D5703">
            <v>50.26</v>
          </cell>
        </row>
        <row r="5704">
          <cell r="A5704" t="str">
            <v>79504/005</v>
          </cell>
          <cell r="B5704" t="str">
            <v>TIRANTE PROTENDIDO P/  ANCORAGEM EM SOLO  C/ 6 FIOS ACO DURO 8MM, INCL USIVE PROTEÇÃO ANTICORR0SIVA.</v>
          </cell>
          <cell r="C5704" t="str">
            <v>M</v>
          </cell>
          <cell r="D5704">
            <v>43.4</v>
          </cell>
        </row>
        <row r="5705">
          <cell r="A5705" t="str">
            <v>79504/006</v>
          </cell>
          <cell r="B5705" t="str">
            <v>TIRANTES P/PROTENSAO E ANCORAGEM EM SOLO TRECHO LIVRE C/ 8 FIOS ACO DU RO 8MM INCLUSIVE PROTECAO ANTICORROSIVA.</v>
          </cell>
          <cell r="C5705" t="str">
            <v>M</v>
          </cell>
          <cell r="D5705">
            <v>48.54</v>
          </cell>
        </row>
        <row r="5706">
          <cell r="A5706" t="str">
            <v>79504/007</v>
          </cell>
          <cell r="B5706" t="str">
            <v>TIRANTES P/PROTENSAO E ANCORAGEM EM SOLO TRECHO LIVRE C/10 FIOS ACO DU RO 8MM INCLUSIVE PROTECAO ANTICORROSIVA.</v>
          </cell>
          <cell r="C5706" t="str">
            <v>M</v>
          </cell>
          <cell r="D5706">
            <v>53.68</v>
          </cell>
        </row>
        <row r="5707">
          <cell r="A5707" t="str">
            <v>79504/008</v>
          </cell>
          <cell r="B5707" t="str">
            <v>TIRANTES P/PROTENSAO E ANCORAGEM EM SOLO TRECHO LIVRE C/16 FIOS ACO DU RO 8MM INCLUSIVE PROTECAO ANTICORROSIVA.</v>
          </cell>
          <cell r="C5707" t="str">
            <v>M</v>
          </cell>
          <cell r="D5707">
            <v>69.739999999999995</v>
          </cell>
        </row>
        <row r="5708">
          <cell r="A5708" t="str">
            <v>79504/009</v>
          </cell>
          <cell r="B5708" t="str">
            <v>TIRANTES P/PROTENSAO E ANCORAGEM EM SOLO TRECHO ANCOR C/ 6 FIOS ACO DU RO 8MM , INCLUSIVE PROTECAO ANTICORROSIVA.</v>
          </cell>
          <cell r="C5708" t="str">
            <v>M</v>
          </cell>
          <cell r="D5708">
            <v>86.12</v>
          </cell>
        </row>
        <row r="5709">
          <cell r="A5709" t="str">
            <v>79504/010</v>
          </cell>
          <cell r="B5709" t="str">
            <v>TIRANTES P/PROTENSAO E ANCORAGEM EM SOLO TRECHO ANCOR C/ 8 FIOS ACO DU RO 8MM , INCLUSIVE PROTECAO ANTICORROSIVA.</v>
          </cell>
          <cell r="C5709" t="str">
            <v>M</v>
          </cell>
          <cell r="D5709">
            <v>91.26</v>
          </cell>
        </row>
        <row r="5710">
          <cell r="A5710" t="str">
            <v>79504/011</v>
          </cell>
          <cell r="B5710" t="str">
            <v>TIRANTES P/PROTENSAO E ANCORAGEM EM SOLO TRECHO ANCOR C/10 FIOS ACO DU RO 8MM .</v>
          </cell>
          <cell r="C5710" t="str">
            <v>M</v>
          </cell>
          <cell r="D5710">
            <v>96.4</v>
          </cell>
        </row>
        <row r="5711">
          <cell r="A5711" t="str">
            <v>79504/012</v>
          </cell>
          <cell r="B5711" t="str">
            <v>TIRANTES P/PROTENSAO E ANCORAGEM EM SOLO TRECHO ANCOR C/16 FIOS ACO DU RO 8MM .</v>
          </cell>
          <cell r="C5711" t="str">
            <v>M</v>
          </cell>
          <cell r="D5711">
            <v>112.46</v>
          </cell>
        </row>
        <row r="5712">
          <cell r="A5712" t="str">
            <v>79506/001</v>
          </cell>
          <cell r="B5712" t="str">
            <v>ESCAVAÇÃO MANUAL DE VALA/CAVA, A FRIO, EM MATERIAL DE 2A CATEGORIA, MO LEDO OU ROCHA DECOMPOSTA, ENTRE 1,5 E 3M DE PROFUNDIDADE</v>
          </cell>
          <cell r="C5712" t="str">
            <v>M3</v>
          </cell>
          <cell r="D5712">
            <v>120.74</v>
          </cell>
        </row>
        <row r="5713">
          <cell r="A5713" t="str">
            <v>79506/002</v>
          </cell>
          <cell r="B5713" t="str">
            <v>ESCAVAÇÃO MANUAL DE VALA/CAVA EM LODO, ENTRE 3 E 4,5M DE PROFUNDIDADE</v>
          </cell>
          <cell r="C5713" t="str">
            <v>M3</v>
          </cell>
          <cell r="D5713">
            <v>190.64</v>
          </cell>
        </row>
        <row r="5714">
          <cell r="A5714" t="str">
            <v>79514/001</v>
          </cell>
          <cell r="B5714" t="str">
            <v>PINTURA EPOXI, TRES DEMAOS</v>
          </cell>
          <cell r="C5714" t="str">
            <v>M2</v>
          </cell>
          <cell r="D5714">
            <v>47.21</v>
          </cell>
        </row>
        <row r="5715">
          <cell r="A5715" t="str">
            <v>79515/001</v>
          </cell>
          <cell r="B5715" t="str">
            <v>PINTURA COM TINTA PROTETORA ACABAMENTO ALUMINIO, TRES DEMAOS</v>
          </cell>
          <cell r="C5715" t="str">
            <v>M2</v>
          </cell>
          <cell r="D5715">
            <v>24.88</v>
          </cell>
        </row>
        <row r="5716">
          <cell r="A5716" t="str">
            <v>79516/001</v>
          </cell>
          <cell r="B5716" t="str">
            <v>REMOCAO DE PINTURA A OLEO/ESMALTE SOBRE SUPERFICIE METALICA</v>
          </cell>
          <cell r="C5716" t="str">
            <v>M2</v>
          </cell>
          <cell r="D5716">
            <v>10.42</v>
          </cell>
        </row>
        <row r="5717">
          <cell r="A5717" t="str">
            <v>79517/001</v>
          </cell>
          <cell r="B5717" t="str">
            <v>ESCAVACAO MANUAL EM SOLO-PROF. ATE 1,50 M</v>
          </cell>
          <cell r="C5717" t="str">
            <v>M3</v>
          </cell>
          <cell r="D5717">
            <v>25.41</v>
          </cell>
        </row>
        <row r="5718">
          <cell r="A5718" t="str">
            <v>79517/002</v>
          </cell>
          <cell r="B5718" t="str">
            <v>ESCAVACAO MANUAL EM SOLO, PROF. MAIOR QUE 1,5M ATE 4,00 M</v>
          </cell>
          <cell r="C5718" t="str">
            <v>M3</v>
          </cell>
          <cell r="D5718">
            <v>40.67</v>
          </cell>
        </row>
        <row r="5719">
          <cell r="A5719" t="str">
            <v>79518/001</v>
          </cell>
          <cell r="B5719" t="str">
            <v>MARROAMENTO EM MATERIAL DE 3A CATEGORIA, ROCHA VIVA PARA REDUÇÃO A PED RA-DE-MÃO</v>
          </cell>
          <cell r="C5719" t="str">
            <v>M3</v>
          </cell>
          <cell r="D5719">
            <v>30.5</v>
          </cell>
        </row>
        <row r="5720">
          <cell r="A5720" t="str">
            <v>79518/002</v>
          </cell>
          <cell r="B5720" t="str">
            <v>MARROAMENTO DE MATERIAL DE 2A CATEGORIA, ROCHA DECOMPOSTA PARA REDUÇÃO A PEDRA-DE-MÃO</v>
          </cell>
          <cell r="C5720" t="str">
            <v>M3</v>
          </cell>
          <cell r="D5720">
            <v>27.45</v>
          </cell>
        </row>
        <row r="5721">
          <cell r="A5721" t="str">
            <v>83695/001</v>
          </cell>
          <cell r="B5721" t="str">
            <v>REJUNTAMENTO PAVIMENTACAO PARALELEPIPEDO BETUME CASCALH INCL MATERIAIS</v>
          </cell>
          <cell r="C5721" t="str">
            <v>M2</v>
          </cell>
          <cell r="D5721">
            <v>19.420000000000002</v>
          </cell>
        </row>
        <row r="5722">
          <cell r="A5722" t="str">
            <v>83696/001</v>
          </cell>
          <cell r="B5722" t="str">
            <v>PINTURA GUARDA-CORPO GUARDA-RODA E MURETA PROTECAO COM CAL EM PONTES E VIADUTOS MEDIDA PELO DOBRO DA AREA TOTAL (LARGURAXALTURA).</v>
          </cell>
          <cell r="C5722" t="str">
            <v>M2</v>
          </cell>
          <cell r="D5722">
            <v>4.22</v>
          </cell>
        </row>
      </sheetData>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S GERAL"/>
      <sheetName val="RESSUB MONTECAST"/>
      <sheetName val="PONTE_MONTE CASTELO"/>
      <sheetName val="RESSUB TARUMA"/>
      <sheetName val="PONTE_TARUMA"/>
      <sheetName val="RESSUB BELCO"/>
      <sheetName val="PONTE_BELCO"/>
      <sheetName val="RESSUB CURUMIM"/>
      <sheetName val="PONTE_CURUMIM"/>
      <sheetName val="RESSUB IARA"/>
      <sheetName val="PONTE_IARA "/>
      <sheetName val="RESSUB CORRAGUALIMPA"/>
      <sheetName val="PONTE_CORRAGUALIMPA"/>
      <sheetName val="RESSUB SAO JOSE_R CLARO"/>
      <sheetName val="PONTE_SAO JOSE_R CLARO"/>
      <sheetName val="INSUMOS"/>
      <sheetName val="LISTA DE MATERIAL1"/>
      <sheetName val="ABCINS"/>
      <sheetName val="COMPAUX."/>
      <sheetName val="CRON"/>
      <sheetName val="PONTE GERAL"/>
      <sheetName val="DETALHE DA PONTE"/>
      <sheetName val="CRONOGRAMA MARIA BARBOSA"/>
      <sheetName val="Maria Barbosa"/>
      <sheetName val="COMP G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2">
          <cell r="B2" t="str">
            <v>MÃO DE OBRA</v>
          </cell>
        </row>
        <row r="3">
          <cell r="A3" t="str">
            <v>00006111</v>
          </cell>
          <cell r="B3" t="str">
            <v>Servente</v>
          </cell>
          <cell r="C3" t="str">
            <v>h</v>
          </cell>
          <cell r="D3">
            <v>8.1199999999999992</v>
          </cell>
        </row>
        <row r="4">
          <cell r="A4" t="str">
            <v>00006117</v>
          </cell>
          <cell r="B4" t="str">
            <v>Ajudante de carpinteiro</v>
          </cell>
          <cell r="C4" t="str">
            <v>h</v>
          </cell>
          <cell r="D4">
            <v>8.7899999999999991</v>
          </cell>
        </row>
        <row r="5">
          <cell r="A5" t="str">
            <v>MOB003</v>
          </cell>
          <cell r="B5" t="str">
            <v>Ajudante de encanador</v>
          </cell>
          <cell r="C5" t="str">
            <v>h</v>
          </cell>
          <cell r="D5">
            <v>3.1818181818181817</v>
          </cell>
        </row>
        <row r="6">
          <cell r="A6" t="str">
            <v>MOB004</v>
          </cell>
          <cell r="B6" t="str">
            <v>Ajudante de eletricista</v>
          </cell>
          <cell r="C6" t="str">
            <v>h</v>
          </cell>
          <cell r="D6">
            <v>3.1818181818181817</v>
          </cell>
        </row>
        <row r="7">
          <cell r="A7" t="str">
            <v>MOB005</v>
          </cell>
          <cell r="B7" t="str">
            <v>Ajudante de pintor</v>
          </cell>
          <cell r="C7" t="str">
            <v>h</v>
          </cell>
          <cell r="D7">
            <v>7.95</v>
          </cell>
        </row>
        <row r="8">
          <cell r="A8" t="str">
            <v>MOB006</v>
          </cell>
          <cell r="B8" t="str">
            <v>Ajudante de armador</v>
          </cell>
          <cell r="C8" t="str">
            <v>h</v>
          </cell>
          <cell r="D8">
            <v>3.1818181818181817</v>
          </cell>
        </row>
        <row r="9">
          <cell r="A9" t="str">
            <v>00004750</v>
          </cell>
          <cell r="B9" t="str">
            <v>Pedreiro</v>
          </cell>
          <cell r="C9" t="str">
            <v>h</v>
          </cell>
          <cell r="D9">
            <v>10.94</v>
          </cell>
        </row>
        <row r="10">
          <cell r="A10" t="str">
            <v>00001213</v>
          </cell>
          <cell r="B10" t="str">
            <v>Carpinteiro</v>
          </cell>
          <cell r="C10" t="str">
            <v>h</v>
          </cell>
          <cell r="D10">
            <v>10.94</v>
          </cell>
        </row>
        <row r="11">
          <cell r="A11" t="str">
            <v>MOB012</v>
          </cell>
          <cell r="B11" t="str">
            <v>Encanador</v>
          </cell>
          <cell r="C11" t="str">
            <v>h</v>
          </cell>
          <cell r="D11">
            <v>6.3636363636363633</v>
          </cell>
        </row>
        <row r="12">
          <cell r="A12" t="str">
            <v>MOB013</v>
          </cell>
          <cell r="B12" t="str">
            <v>Eletricista</v>
          </cell>
          <cell r="C12" t="str">
            <v>h</v>
          </cell>
          <cell r="D12">
            <v>6.3636363636363633</v>
          </cell>
        </row>
        <row r="13">
          <cell r="A13" t="str">
            <v>MOB014</v>
          </cell>
          <cell r="B13" t="str">
            <v>Pintor</v>
          </cell>
          <cell r="C13" t="str">
            <v>h</v>
          </cell>
          <cell r="D13">
            <v>9.89</v>
          </cell>
        </row>
        <row r="14">
          <cell r="A14" t="str">
            <v>MOB015</v>
          </cell>
          <cell r="B14" t="str">
            <v>Armador</v>
          </cell>
          <cell r="C14" t="str">
            <v>h</v>
          </cell>
          <cell r="D14">
            <v>6.3636363636363633</v>
          </cell>
        </row>
        <row r="15">
          <cell r="A15" t="str">
            <v>MOB017</v>
          </cell>
          <cell r="B15" t="str">
            <v>Azulejista / Ceramista</v>
          </cell>
          <cell r="C15" t="str">
            <v>h</v>
          </cell>
          <cell r="D15">
            <v>6.3636363636363633</v>
          </cell>
        </row>
        <row r="16">
          <cell r="A16" t="str">
            <v>MOB018</v>
          </cell>
          <cell r="B16" t="str">
            <v>Jardineiro</v>
          </cell>
          <cell r="C16" t="str">
            <v>h</v>
          </cell>
          <cell r="D16">
            <v>6.3636363636363633</v>
          </cell>
        </row>
        <row r="17">
          <cell r="A17" t="str">
            <v>MOB019</v>
          </cell>
          <cell r="B17" t="str">
            <v>Calceteiro</v>
          </cell>
          <cell r="C17" t="str">
            <v>h</v>
          </cell>
          <cell r="D17">
            <v>6.3636363636363633</v>
          </cell>
        </row>
        <row r="18">
          <cell r="A18" t="str">
            <v>MOB032</v>
          </cell>
          <cell r="B18" t="str">
            <v>Aplicador de impermeabilização</v>
          </cell>
          <cell r="C18" t="str">
            <v>h</v>
          </cell>
          <cell r="D18">
            <v>11.363636363636363</v>
          </cell>
        </row>
        <row r="19">
          <cell r="A19" t="str">
            <v>MOB034</v>
          </cell>
          <cell r="B19" t="str">
            <v>Montador</v>
          </cell>
          <cell r="C19" t="str">
            <v>h</v>
          </cell>
          <cell r="D19">
            <v>6.3636363636363633</v>
          </cell>
        </row>
        <row r="20">
          <cell r="A20" t="str">
            <v>MOB035</v>
          </cell>
          <cell r="B20" t="str">
            <v>Operador de betoneira</v>
          </cell>
          <cell r="C20" t="str">
            <v>h</v>
          </cell>
          <cell r="D20">
            <v>6.3636363636363633</v>
          </cell>
        </row>
        <row r="21">
          <cell r="A21" t="str">
            <v>MOB036</v>
          </cell>
          <cell r="B21" t="str">
            <v>Rateleiro</v>
          </cell>
          <cell r="C21" t="str">
            <v>h</v>
          </cell>
          <cell r="D21">
            <v>5.85</v>
          </cell>
        </row>
        <row r="23">
          <cell r="B23" t="str">
            <v>CUSTO HORÁRIO DE EQUIPAMENTOS</v>
          </cell>
        </row>
        <row r="24">
          <cell r="A24" t="str">
            <v>EQP007</v>
          </cell>
          <cell r="B24" t="str">
            <v>Betoneira : Menegotti - 750 l (elétrica) - (9 Kw)</v>
          </cell>
          <cell r="C24" t="str">
            <v>h</v>
          </cell>
          <cell r="D24">
            <v>2.27</v>
          </cell>
        </row>
        <row r="25">
          <cell r="A25" t="str">
            <v>EQP009</v>
          </cell>
          <cell r="B25" t="str">
            <v>Betoneira : Menegotti - 320 l (elétrica) - (4 Kw)</v>
          </cell>
          <cell r="C25" t="str">
            <v>h</v>
          </cell>
          <cell r="D25">
            <v>2.93</v>
          </cell>
        </row>
        <row r="26">
          <cell r="A26" t="str">
            <v>EQP011</v>
          </cell>
          <cell r="B26" t="str">
            <v xml:space="preserve">Caminhão Basculante : Mercedes Benz : LK-1214  - 5 m3 </v>
          </cell>
          <cell r="C26" t="str">
            <v>h</v>
          </cell>
          <cell r="D26">
            <v>36</v>
          </cell>
        </row>
        <row r="27">
          <cell r="A27" t="str">
            <v>EQP012</v>
          </cell>
          <cell r="B27" t="str">
            <v>Caminhão Basculante : Mercedes Benz : 2423 K - 10 m3 - 15 t (170 Kw)</v>
          </cell>
          <cell r="C27" t="str">
            <v>h</v>
          </cell>
          <cell r="D27">
            <v>80</v>
          </cell>
        </row>
        <row r="28">
          <cell r="A28" t="str">
            <v>EQP015</v>
          </cell>
          <cell r="B28" t="str">
            <v>Caminhão Basculante : Mercedes Benz : LK 1620/51 - 6 m3 - 10,5 t (150 Kw)</v>
          </cell>
          <cell r="C28" t="str">
            <v>h</v>
          </cell>
          <cell r="D28">
            <v>73</v>
          </cell>
        </row>
        <row r="29">
          <cell r="A29" t="str">
            <v>EQP022</v>
          </cell>
          <cell r="B29" t="str">
            <v>Caminhão Carroceria : Mercedes Benz : L 1620/51 - c/ guindauto 6 t x m (150 Kw)</v>
          </cell>
          <cell r="C29" t="str">
            <v>h</v>
          </cell>
          <cell r="D29">
            <v>57.5</v>
          </cell>
        </row>
        <row r="30">
          <cell r="A30" t="str">
            <v>EQP025</v>
          </cell>
          <cell r="B30" t="str">
            <v>Caminhão Tanque : Mercedes Benz : L1620/51 - 6.000 l (150 Kw)</v>
          </cell>
          <cell r="C30" t="str">
            <v>h</v>
          </cell>
          <cell r="D30">
            <v>74.790000000000006</v>
          </cell>
        </row>
        <row r="31">
          <cell r="A31" t="str">
            <v>EQP026</v>
          </cell>
          <cell r="B31" t="str">
            <v>Caminhão Tanque : Mercedes Benz : L1620/51 - 8.000 l (150 Kw)</v>
          </cell>
          <cell r="C31" t="str">
            <v>h</v>
          </cell>
          <cell r="D31">
            <v>87.53</v>
          </cell>
        </row>
        <row r="32">
          <cell r="A32" t="str">
            <v>EQP030</v>
          </cell>
          <cell r="B32" t="str">
            <v>Carregadeira de Pneus : Caterpillar : 924G - 1,72 m3 (89 Kw)</v>
          </cell>
          <cell r="C32" t="str">
            <v>h</v>
          </cell>
          <cell r="D32">
            <v>110</v>
          </cell>
        </row>
        <row r="33">
          <cell r="A33" t="str">
            <v>EQP031</v>
          </cell>
          <cell r="B33" t="str">
            <v>Carregadeira de Pneus : Caterpillar : 950G - 3,1 m3 (135 Kw)</v>
          </cell>
          <cell r="C33" t="str">
            <v>h</v>
          </cell>
          <cell r="D33">
            <v>130</v>
          </cell>
        </row>
        <row r="34">
          <cell r="A34" t="str">
            <v>EQP036</v>
          </cell>
          <cell r="B34" t="str">
            <v>Compactador Manual : Wacker : ES 600 - soquete vibratório (2 Kw)</v>
          </cell>
          <cell r="C34" t="str">
            <v>h</v>
          </cell>
          <cell r="D34">
            <v>9.76</v>
          </cell>
        </row>
        <row r="35">
          <cell r="A35" t="str">
            <v>EQP037</v>
          </cell>
          <cell r="B35" t="str">
            <v>Compactador Manual : Wacker : VPY-1750 - placa vibratória c/ motor (3 Kw)</v>
          </cell>
          <cell r="C35" t="str">
            <v>h</v>
          </cell>
          <cell r="D35">
            <v>12.52</v>
          </cell>
        </row>
        <row r="36">
          <cell r="A36" t="str">
            <v>EQP056</v>
          </cell>
          <cell r="B36" t="str">
            <v>Escavadeira Hidráulica : Caterpillar : 320CL - c/ est. - cap 600l p/ longo alcance (103 Kw)</v>
          </cell>
          <cell r="C36" t="str">
            <v>h</v>
          </cell>
          <cell r="D36">
            <v>180</v>
          </cell>
        </row>
        <row r="37">
          <cell r="A37" t="str">
            <v>EQP057</v>
          </cell>
          <cell r="B37" t="str">
            <v>Escavadeira Hidráulica : Caterpillar : 330CL - com esteira - cap. 1,7 m³ (184 Kw)</v>
          </cell>
          <cell r="C37" t="str">
            <v>h</v>
          </cell>
          <cell r="D37">
            <v>251.94</v>
          </cell>
        </row>
        <row r="38">
          <cell r="A38" t="str">
            <v>EQP076</v>
          </cell>
          <cell r="B38" t="str">
            <v>Grade de Discos : Marchesan : - GA 24 x 24</v>
          </cell>
          <cell r="C38" t="str">
            <v>h</v>
          </cell>
          <cell r="D38">
            <v>3.17</v>
          </cell>
        </row>
        <row r="39">
          <cell r="A39" t="str">
            <v>EQP102</v>
          </cell>
          <cell r="B39" t="str">
            <v>Motoniveladora : Caterpillar : 120H - (104 Kw)</v>
          </cell>
          <cell r="C39" t="str">
            <v>h</v>
          </cell>
          <cell r="D39">
            <v>182.58</v>
          </cell>
        </row>
        <row r="40">
          <cell r="A40" t="str">
            <v>EQP112</v>
          </cell>
          <cell r="B40" t="str">
            <v>Rolo Compactador : Caterpillar : CS423E - pé de carneiro vibratório (80 Kw)</v>
          </cell>
          <cell r="C40" t="str">
            <v>h</v>
          </cell>
          <cell r="D40">
            <v>77.38</v>
          </cell>
        </row>
        <row r="41">
          <cell r="A41" t="str">
            <v>EQP114</v>
          </cell>
          <cell r="B41" t="str">
            <v>Rolo Compactador : Tema Terra : SP-5500 - autoprop. de pneus 20 t (70 Kw)</v>
          </cell>
          <cell r="C41" t="str">
            <v>h</v>
          </cell>
          <cell r="D41">
            <v>70.64</v>
          </cell>
        </row>
        <row r="42">
          <cell r="A42" t="str">
            <v>EQP115</v>
          </cell>
          <cell r="B42" t="str">
            <v>Rolo Compactador : Tema Terra : SP 8000 - de pneus autoprop. 21 t (97 Kw)</v>
          </cell>
          <cell r="C42" t="str">
            <v>h</v>
          </cell>
          <cell r="D42">
            <v>64.900000000000006</v>
          </cell>
        </row>
        <row r="43">
          <cell r="A43" t="str">
            <v>EQP120</v>
          </cell>
          <cell r="B43" t="str">
            <v>Rolo Compactador : Dynapac : CC-431 - Tanden vibrat. autoprop. 10,9 t (112 Kw)</v>
          </cell>
          <cell r="C43" t="str">
            <v>h</v>
          </cell>
          <cell r="D43">
            <v>116.35</v>
          </cell>
        </row>
        <row r="44">
          <cell r="A44" t="str">
            <v>EQP133</v>
          </cell>
          <cell r="B44" t="str">
            <v>Trator Agrícola : Massey Ferguson : MF 292/4 - (77 Kw)</v>
          </cell>
          <cell r="C44" t="str">
            <v>h</v>
          </cell>
          <cell r="D44">
            <v>57.5</v>
          </cell>
        </row>
        <row r="45">
          <cell r="A45" t="str">
            <v>EQP134</v>
          </cell>
          <cell r="B45" t="str">
            <v>Trator de Esteiras : Caterpillar : D6N-XL - com lâmina (108 Kw)</v>
          </cell>
          <cell r="C45" t="str">
            <v>h</v>
          </cell>
          <cell r="D45">
            <v>156</v>
          </cell>
        </row>
        <row r="46">
          <cell r="A46" t="str">
            <v>EQP135</v>
          </cell>
          <cell r="B46" t="str">
            <v>Trator de Esteiras : Caterpillar : D8R - com lâmina (228 Kw)</v>
          </cell>
          <cell r="C46" t="str">
            <v>h</v>
          </cell>
          <cell r="D46">
            <v>296</v>
          </cell>
        </row>
        <row r="47">
          <cell r="A47" t="str">
            <v>EQP221</v>
          </cell>
          <cell r="B47" t="str">
            <v>Mangote e motor vibrador</v>
          </cell>
          <cell r="C47" t="str">
            <v>h</v>
          </cell>
          <cell r="D47">
            <v>1.0909090909090908</v>
          </cell>
        </row>
        <row r="48">
          <cell r="A48" t="str">
            <v>EQP222</v>
          </cell>
          <cell r="B48" t="str">
            <v>Andaime tubular</v>
          </cell>
          <cell r="C48" t="str">
            <v>m²</v>
          </cell>
          <cell r="D48">
            <v>7</v>
          </cell>
        </row>
        <row r="49">
          <cell r="A49" t="str">
            <v>EQP223</v>
          </cell>
          <cell r="B49" t="str">
            <v>blota fora</v>
          </cell>
          <cell r="C49" t="str">
            <v>mês</v>
          </cell>
          <cell r="D49">
            <v>180</v>
          </cell>
        </row>
        <row r="50">
          <cell r="A50" t="str">
            <v>EQP224</v>
          </cell>
          <cell r="B50" t="str">
            <v>Pá carregadeira de pneus - 1,80 m3</v>
          </cell>
          <cell r="C50" t="str">
            <v>h</v>
          </cell>
          <cell r="D50">
            <v>126.71</v>
          </cell>
        </row>
        <row r="51">
          <cell r="A51" t="str">
            <v>EQP225</v>
          </cell>
          <cell r="B51" t="str">
            <v>Usina de asfalto fixa contra-fluxo 60/80 t/h</v>
          </cell>
          <cell r="C51" t="str">
            <v>h</v>
          </cell>
          <cell r="D51">
            <v>888.07974114118849</v>
          </cell>
        </row>
        <row r="52">
          <cell r="A52" t="str">
            <v>EQP226</v>
          </cell>
          <cell r="B52" t="str">
            <v>Regua vibratória 3,20m da Dynapac</v>
          </cell>
          <cell r="C52" t="str">
            <v>h</v>
          </cell>
          <cell r="D52">
            <v>25</v>
          </cell>
        </row>
        <row r="53">
          <cell r="A53" t="str">
            <v>EQP227</v>
          </cell>
          <cell r="B53" t="str">
            <v>Cone de sinalizacao pvc c/ pintura refletiva h = 0,50m</v>
          </cell>
          <cell r="C53" t="str">
            <v>ud</v>
          </cell>
          <cell r="D53">
            <v>34.92</v>
          </cell>
        </row>
        <row r="54">
          <cell r="A54" t="str">
            <v>EQP228</v>
          </cell>
          <cell r="B54" t="str">
            <v>Placa de Aviso 1mx1m</v>
          </cell>
          <cell r="C54" t="str">
            <v>ud</v>
          </cell>
          <cell r="D54">
            <v>229.71</v>
          </cell>
        </row>
        <row r="55">
          <cell r="A55" t="str">
            <v>00010763</v>
          </cell>
          <cell r="B55" t="str">
            <v>Maquina Manual Motosserra</v>
          </cell>
          <cell r="C55" t="str">
            <v>h</v>
          </cell>
          <cell r="D55">
            <v>1.69</v>
          </cell>
        </row>
        <row r="56">
          <cell r="A56" t="str">
            <v>00000641</v>
          </cell>
          <cell r="B56" t="str">
            <v>Bate estaca por gravidade 600 a 800kg - 17KW</v>
          </cell>
          <cell r="C56" t="str">
            <v>h</v>
          </cell>
          <cell r="D56">
            <v>104.21</v>
          </cell>
        </row>
        <row r="57">
          <cell r="A57" t="str">
            <v>00007641</v>
          </cell>
          <cell r="B57" t="str">
            <v>Trator Agricola 74 KW</v>
          </cell>
          <cell r="C57" t="str">
            <v>h</v>
          </cell>
          <cell r="D57">
            <v>43.88</v>
          </cell>
        </row>
        <row r="58">
          <cell r="A58" t="str">
            <v>00010790</v>
          </cell>
          <cell r="B58" t="str">
            <v>Máquina de Serra Circular - 12 Pol (4Kw)</v>
          </cell>
          <cell r="C58" t="str">
            <v>h</v>
          </cell>
          <cell r="D58">
            <v>1.87</v>
          </cell>
        </row>
        <row r="61">
          <cell r="A61" t="str">
            <v>CUD000</v>
          </cell>
          <cell r="B61" t="str">
            <v>CUSTOS DIRETOS</v>
          </cell>
        </row>
        <row r="62">
          <cell r="A62" t="str">
            <v>CUD001</v>
          </cell>
          <cell r="B62" t="str">
            <v>Engenheiro residente</v>
          </cell>
          <cell r="C62" t="str">
            <v>mês</v>
          </cell>
          <cell r="D62">
            <v>4590</v>
          </cell>
        </row>
        <row r="63">
          <cell r="A63" t="str">
            <v>CUD002</v>
          </cell>
          <cell r="B63" t="str">
            <v>Mestre de obras</v>
          </cell>
          <cell r="C63" t="str">
            <v>mês</v>
          </cell>
          <cell r="D63">
            <v>1500</v>
          </cell>
        </row>
        <row r="64">
          <cell r="A64" t="str">
            <v>CUD003</v>
          </cell>
          <cell r="B64" t="str">
            <v>Almoxarife</v>
          </cell>
          <cell r="C64" t="str">
            <v>mês</v>
          </cell>
          <cell r="D64">
            <v>1000</v>
          </cell>
        </row>
        <row r="65">
          <cell r="A65" t="str">
            <v>CUD004</v>
          </cell>
          <cell r="B65" t="str">
            <v>Encarregado</v>
          </cell>
          <cell r="C65" t="str">
            <v>mês</v>
          </cell>
          <cell r="D65">
            <v>1200</v>
          </cell>
        </row>
        <row r="66">
          <cell r="A66" t="str">
            <v>CUD005</v>
          </cell>
          <cell r="B66" t="str">
            <v>Vigia noturno</v>
          </cell>
          <cell r="C66" t="str">
            <v>mês</v>
          </cell>
          <cell r="D66">
            <v>700</v>
          </cell>
        </row>
        <row r="67">
          <cell r="A67" t="str">
            <v>CUD006</v>
          </cell>
          <cell r="B67" t="str">
            <v>Projeto Arquitetônico</v>
          </cell>
          <cell r="C67" t="str">
            <v>vb</v>
          </cell>
          <cell r="D67">
            <v>5500</v>
          </cell>
        </row>
        <row r="68">
          <cell r="A68" t="str">
            <v>CUD007</v>
          </cell>
          <cell r="B68" t="str">
            <v>Projeto Estrutural</v>
          </cell>
          <cell r="C68" t="str">
            <v>vb</v>
          </cell>
          <cell r="D68">
            <v>6500</v>
          </cell>
        </row>
        <row r="69">
          <cell r="A69" t="str">
            <v>CUD008</v>
          </cell>
          <cell r="B69" t="str">
            <v>Projeto de Instalação Hidro-sanitária</v>
          </cell>
          <cell r="C69" t="str">
            <v>vb</v>
          </cell>
          <cell r="D69">
            <v>3500</v>
          </cell>
        </row>
        <row r="70">
          <cell r="A70" t="str">
            <v>CUD009</v>
          </cell>
          <cell r="B70" t="str">
            <v>Projeto Elétrico, Telefônico, Comunicação, Interfone, CFTV, TV, Cerca e SPDA</v>
          </cell>
          <cell r="C70" t="str">
            <v>vb</v>
          </cell>
          <cell r="D70">
            <v>4500</v>
          </cell>
        </row>
        <row r="71">
          <cell r="A71" t="str">
            <v>CUD010</v>
          </cell>
          <cell r="B71" t="str">
            <v>Projeto de Combate à Incêndio</v>
          </cell>
          <cell r="C71" t="str">
            <v>vb</v>
          </cell>
          <cell r="D71">
            <v>1500</v>
          </cell>
        </row>
        <row r="72">
          <cell r="A72" t="str">
            <v>CUD011</v>
          </cell>
          <cell r="B72" t="str">
            <v>Taxas e Impostos</v>
          </cell>
          <cell r="C72" t="str">
            <v>vb</v>
          </cell>
          <cell r="D72">
            <v>7000</v>
          </cell>
        </row>
        <row r="73">
          <cell r="A73" t="str">
            <v>CUD012</v>
          </cell>
          <cell r="B73" t="str">
            <v>Alvará da Prefeitura</v>
          </cell>
          <cell r="C73" t="str">
            <v>vb</v>
          </cell>
          <cell r="D73">
            <v>1200</v>
          </cell>
        </row>
        <row r="74">
          <cell r="A74" t="str">
            <v>CUD013</v>
          </cell>
          <cell r="B74" t="str">
            <v>CREA/MT</v>
          </cell>
          <cell r="C74" t="str">
            <v>vb</v>
          </cell>
          <cell r="D74">
            <v>1200</v>
          </cell>
        </row>
        <row r="75">
          <cell r="A75" t="str">
            <v>CUD014</v>
          </cell>
          <cell r="B75" t="str">
            <v>Bombeiros</v>
          </cell>
          <cell r="C75" t="str">
            <v>vb</v>
          </cell>
          <cell r="D75">
            <v>750</v>
          </cell>
        </row>
        <row r="76">
          <cell r="A76" t="str">
            <v>CUD015</v>
          </cell>
          <cell r="B76" t="str">
            <v>Habite-se</v>
          </cell>
          <cell r="C76" t="str">
            <v>vb</v>
          </cell>
          <cell r="D76">
            <v>1300</v>
          </cell>
        </row>
        <row r="77">
          <cell r="A77" t="str">
            <v>CUD016</v>
          </cell>
          <cell r="B77" t="str">
            <v>Taxa ligação Sanecap</v>
          </cell>
          <cell r="C77" t="str">
            <v>vb</v>
          </cell>
          <cell r="D77">
            <v>220</v>
          </cell>
        </row>
        <row r="78">
          <cell r="A78" t="str">
            <v>CUD017</v>
          </cell>
          <cell r="B78" t="str">
            <v>Taxa ligação Rede Cemat</v>
          </cell>
          <cell r="C78" t="str">
            <v>vb</v>
          </cell>
          <cell r="D78">
            <v>195</v>
          </cell>
        </row>
        <row r="79">
          <cell r="A79" t="str">
            <v>CUD018</v>
          </cell>
          <cell r="B79" t="str">
            <v>Projeto Ambiental</v>
          </cell>
          <cell r="C79" t="str">
            <v>vb</v>
          </cell>
          <cell r="D79">
            <v>2500</v>
          </cell>
        </row>
        <row r="80">
          <cell r="A80" t="str">
            <v>00004083</v>
          </cell>
          <cell r="B80" t="str">
            <v>Encarregado</v>
          </cell>
          <cell r="C80" t="str">
            <v>h</v>
          </cell>
          <cell r="D80">
            <v>14.65</v>
          </cell>
        </row>
        <row r="82">
          <cell r="A82" t="str">
            <v>CUI000</v>
          </cell>
          <cell r="B82" t="str">
            <v>CUSTOS INDIRETOS</v>
          </cell>
        </row>
        <row r="83">
          <cell r="A83" t="str">
            <v>CUI001</v>
          </cell>
          <cell r="B83" t="str">
            <v>Vale transporte</v>
          </cell>
          <cell r="C83" t="str">
            <v>un</v>
          </cell>
          <cell r="D83">
            <v>2.5</v>
          </cell>
        </row>
        <row r="84">
          <cell r="A84" t="str">
            <v>CUI002</v>
          </cell>
          <cell r="B84" t="str">
            <v>Refeição</v>
          </cell>
          <cell r="C84" t="str">
            <v>un</v>
          </cell>
          <cell r="D84">
            <v>6</v>
          </cell>
        </row>
        <row r="85">
          <cell r="A85" t="str">
            <v>CUI010</v>
          </cell>
          <cell r="B85" t="str">
            <v>Energia elétrica</v>
          </cell>
          <cell r="C85" t="str">
            <v>mês</v>
          </cell>
          <cell r="D85">
            <v>2000</v>
          </cell>
        </row>
        <row r="86">
          <cell r="A86" t="str">
            <v>CUI011</v>
          </cell>
          <cell r="B86" t="str">
            <v>Água e esgoto</v>
          </cell>
          <cell r="C86" t="str">
            <v>mês</v>
          </cell>
          <cell r="D86">
            <v>350</v>
          </cell>
        </row>
        <row r="87">
          <cell r="A87" t="str">
            <v>CUI012</v>
          </cell>
          <cell r="B87" t="str">
            <v>Botinas</v>
          </cell>
          <cell r="C87" t="str">
            <v>ud</v>
          </cell>
          <cell r="D87">
            <v>25</v>
          </cell>
        </row>
        <row r="88">
          <cell r="A88" t="str">
            <v>CUI013</v>
          </cell>
          <cell r="B88" t="str">
            <v>Capacetes</v>
          </cell>
          <cell r="C88" t="str">
            <v>ud</v>
          </cell>
          <cell r="D88">
            <v>5.5</v>
          </cell>
        </row>
        <row r="89">
          <cell r="A89" t="str">
            <v>CUI014</v>
          </cell>
          <cell r="B89" t="str">
            <v>Luva raspa</v>
          </cell>
          <cell r="C89" t="str">
            <v>ud</v>
          </cell>
          <cell r="D89">
            <v>4.75</v>
          </cell>
        </row>
        <row r="90">
          <cell r="A90" t="str">
            <v>CUI015</v>
          </cell>
          <cell r="B90" t="str">
            <v>Máscaras, protetores</v>
          </cell>
          <cell r="C90" t="str">
            <v>ud</v>
          </cell>
          <cell r="D90">
            <v>0.9</v>
          </cell>
        </row>
        <row r="91">
          <cell r="A91" t="str">
            <v>CUI016</v>
          </cell>
          <cell r="B91" t="str">
            <v>Uniformes - 1 Calça e 2 camisetas manga longa</v>
          </cell>
          <cell r="C91" t="str">
            <v>ud</v>
          </cell>
          <cell r="D91">
            <v>42</v>
          </cell>
        </row>
        <row r="92">
          <cell r="A92" t="str">
            <v>CUI018</v>
          </cell>
          <cell r="B92" t="str">
            <v>Telefone/internet</v>
          </cell>
          <cell r="C92" t="str">
            <v>mês</v>
          </cell>
          <cell r="D92">
            <v>500</v>
          </cell>
        </row>
        <row r="94">
          <cell r="A94" t="str">
            <v>MAB000</v>
          </cell>
          <cell r="B94" t="str">
            <v>MATERIAL BÁSICO</v>
          </cell>
        </row>
        <row r="95">
          <cell r="A95" t="str">
            <v>MAB001</v>
          </cell>
          <cell r="B95" t="str">
            <v>Areia lavada média</v>
          </cell>
          <cell r="C95" t="str">
            <v>m³</v>
          </cell>
          <cell r="D95">
            <v>48.07</v>
          </cell>
        </row>
        <row r="96">
          <cell r="A96" t="str">
            <v>MAB002</v>
          </cell>
          <cell r="B96" t="str">
            <v>Areia lavada grossa</v>
          </cell>
          <cell r="C96" t="str">
            <v>m³</v>
          </cell>
          <cell r="D96">
            <v>43.88</v>
          </cell>
        </row>
        <row r="97">
          <cell r="A97" t="str">
            <v>MAB003</v>
          </cell>
          <cell r="B97" t="str">
            <v>Brita 01</v>
          </cell>
          <cell r="C97" t="str">
            <v>m³</v>
          </cell>
          <cell r="D97">
            <v>103.8</v>
          </cell>
        </row>
        <row r="98">
          <cell r="A98" t="str">
            <v>MAB004</v>
          </cell>
          <cell r="B98" t="str">
            <v>Brita 02</v>
          </cell>
          <cell r="C98" t="str">
            <v>m³</v>
          </cell>
          <cell r="D98">
            <v>97</v>
          </cell>
        </row>
        <row r="99">
          <cell r="A99" t="str">
            <v>MAB005</v>
          </cell>
          <cell r="B99" t="str">
            <v>Brita 03</v>
          </cell>
          <cell r="C99" t="str">
            <v>m³</v>
          </cell>
          <cell r="D99">
            <v>87.33</v>
          </cell>
        </row>
        <row r="100">
          <cell r="A100" t="str">
            <v>MAB006</v>
          </cell>
          <cell r="B100" t="str">
            <v>Brita 04</v>
          </cell>
          <cell r="C100" t="str">
            <v>m³</v>
          </cell>
          <cell r="D100">
            <v>84.21</v>
          </cell>
        </row>
        <row r="101">
          <cell r="A101" t="str">
            <v>MAB007</v>
          </cell>
          <cell r="B101" t="str">
            <v>Pó de pedra</v>
          </cell>
          <cell r="C101" t="str">
            <v>m³</v>
          </cell>
          <cell r="D101">
            <v>103.15</v>
          </cell>
        </row>
        <row r="102">
          <cell r="A102" t="str">
            <v>MAB008</v>
          </cell>
          <cell r="B102" t="str">
            <v>Pedrisco Britado</v>
          </cell>
          <cell r="C102" t="str">
            <v>m³</v>
          </cell>
          <cell r="D102">
            <v>103.8</v>
          </cell>
        </row>
        <row r="103">
          <cell r="A103" t="str">
            <v>MAB009</v>
          </cell>
          <cell r="B103" t="str">
            <v>Cimento Portland</v>
          </cell>
          <cell r="C103" t="str">
            <v>kg</v>
          </cell>
          <cell r="D103">
            <v>0.5</v>
          </cell>
        </row>
        <row r="104">
          <cell r="A104" t="str">
            <v>MAB010</v>
          </cell>
          <cell r="B104" t="str">
            <v>Cal hidratada</v>
          </cell>
          <cell r="C104" t="str">
            <v>kg</v>
          </cell>
          <cell r="D104">
            <v>0.35</v>
          </cell>
        </row>
        <row r="105">
          <cell r="A105" t="str">
            <v>MAB011</v>
          </cell>
          <cell r="B105" t="str">
            <v>Tijolo maciço comum de 5x10x20 cm</v>
          </cell>
          <cell r="C105" t="str">
            <v>un</v>
          </cell>
          <cell r="D105">
            <v>0.23</v>
          </cell>
        </row>
        <row r="106">
          <cell r="A106" t="str">
            <v>MAB012</v>
          </cell>
          <cell r="B106" t="str">
            <v>Tijolo cerâmico furado 8 furos - 9x19x19cm</v>
          </cell>
          <cell r="C106" t="str">
            <v>un</v>
          </cell>
          <cell r="D106">
            <v>0.44</v>
          </cell>
        </row>
        <row r="107">
          <cell r="A107" t="str">
            <v>MAB014</v>
          </cell>
          <cell r="B107" t="str">
            <v>Aterro de cerrado</v>
          </cell>
          <cell r="C107" t="str">
            <v>m³</v>
          </cell>
          <cell r="D107">
            <v>19.8</v>
          </cell>
        </row>
        <row r="108">
          <cell r="A108" t="str">
            <v>MAB015</v>
          </cell>
          <cell r="B108" t="str">
            <v>Cimento branco</v>
          </cell>
          <cell r="C108" t="str">
            <v>kg</v>
          </cell>
          <cell r="D108">
            <v>1.66</v>
          </cell>
        </row>
        <row r="109">
          <cell r="A109" t="str">
            <v>MAB018</v>
          </cell>
          <cell r="B109" t="str">
            <v>Pedra de dreno seixo rolado</v>
          </cell>
          <cell r="C109" t="str">
            <v>m³</v>
          </cell>
          <cell r="D109">
            <v>80</v>
          </cell>
        </row>
        <row r="111">
          <cell r="A111" t="str">
            <v>MAB020</v>
          </cell>
          <cell r="B111" t="str">
            <v>Lona plástica preta - encerada</v>
          </cell>
          <cell r="C111" t="str">
            <v>m²</v>
          </cell>
          <cell r="D111">
            <v>0.65</v>
          </cell>
        </row>
        <row r="112">
          <cell r="A112" t="str">
            <v>MAB050</v>
          </cell>
          <cell r="B112" t="str">
            <v>Prego 18x27</v>
          </cell>
          <cell r="C112" t="str">
            <v>kg</v>
          </cell>
          <cell r="D112">
            <v>6.5</v>
          </cell>
        </row>
        <row r="113">
          <cell r="A113" t="str">
            <v>MAB051</v>
          </cell>
          <cell r="B113" t="str">
            <v>Prego 15x15</v>
          </cell>
          <cell r="C113" t="str">
            <v>kg</v>
          </cell>
          <cell r="D113">
            <v>6.88</v>
          </cell>
        </row>
        <row r="114">
          <cell r="A114" t="str">
            <v>MAB080</v>
          </cell>
          <cell r="B114" t="str">
            <v>Cascalho britado</v>
          </cell>
          <cell r="C114" t="str">
            <v>m³</v>
          </cell>
          <cell r="D114">
            <v>97</v>
          </cell>
        </row>
        <row r="115">
          <cell r="A115" t="str">
            <v>MAB100</v>
          </cell>
          <cell r="B115" t="str">
            <v>Placa de obra</v>
          </cell>
          <cell r="C115" t="str">
            <v>m²</v>
          </cell>
          <cell r="D115">
            <v>120</v>
          </cell>
        </row>
        <row r="117">
          <cell r="A117" t="str">
            <v>MAB215</v>
          </cell>
          <cell r="B117" t="str">
            <v>Parafuso de madeira 80 mm</v>
          </cell>
          <cell r="C117" t="str">
            <v>un</v>
          </cell>
          <cell r="D117">
            <v>0.27</v>
          </cell>
        </row>
        <row r="118">
          <cell r="A118" t="str">
            <v>MAB216</v>
          </cell>
          <cell r="B118" t="str">
            <v>Parafuso c/ bucha plástica S-8</v>
          </cell>
          <cell r="C118" t="str">
            <v>un</v>
          </cell>
          <cell r="D118">
            <v>0.88</v>
          </cell>
        </row>
        <row r="120">
          <cell r="A120" t="str">
            <v>MAB350</v>
          </cell>
          <cell r="B120" t="str">
            <v>Fíler para concreto asfáltico - malha 325</v>
          </cell>
          <cell r="C120" t="str">
            <v>kg</v>
          </cell>
          <cell r="D120">
            <v>0.55900000000000005</v>
          </cell>
        </row>
        <row r="121">
          <cell r="A121" t="str">
            <v>MAB352</v>
          </cell>
          <cell r="B121" t="str">
            <v>Aditivo para asfalto tipo betudope ou similar</v>
          </cell>
          <cell r="C121" t="str">
            <v>kg</v>
          </cell>
          <cell r="D121">
            <v>7.1630000000000003</v>
          </cell>
        </row>
        <row r="122">
          <cell r="A122" t="str">
            <v>MAB354</v>
          </cell>
          <cell r="B122" t="str">
            <v>Cimento asfáltico de petróleo - penetração cap 50/70</v>
          </cell>
          <cell r="C122" t="str">
            <v>kg</v>
          </cell>
          <cell r="D122">
            <v>1.5484</v>
          </cell>
        </row>
        <row r="123">
          <cell r="A123" t="str">
            <v>MAB355</v>
          </cell>
        </row>
        <row r="124">
          <cell r="A124" t="str">
            <v>00005075</v>
          </cell>
          <cell r="B124" t="str">
            <v xml:space="preserve">Prego </v>
          </cell>
          <cell r="C124" t="str">
            <v>kg</v>
          </cell>
          <cell r="D124">
            <v>6.64</v>
          </cell>
        </row>
        <row r="125">
          <cell r="A125" t="str">
            <v>MAB357</v>
          </cell>
          <cell r="B125" t="str">
            <v>Prego de ponte de madeira (parafuso abraçadeira e chapa)</v>
          </cell>
          <cell r="C125" t="str">
            <v>kg</v>
          </cell>
          <cell r="D125">
            <v>7.5</v>
          </cell>
        </row>
        <row r="126">
          <cell r="A126" t="str">
            <v>MAB358</v>
          </cell>
          <cell r="B126" t="str">
            <v>Grampo de Rodeiro</v>
          </cell>
          <cell r="C126" t="str">
            <v>ud</v>
          </cell>
          <cell r="D126">
            <v>108.86</v>
          </cell>
        </row>
        <row r="128">
          <cell r="A128" t="str">
            <v>TER000</v>
          </cell>
          <cell r="B128" t="str">
            <v>SERVIÇOS TERCEIRIZADOS</v>
          </cell>
        </row>
        <row r="129">
          <cell r="A129" t="str">
            <v>TER001</v>
          </cell>
          <cell r="B129" t="str">
            <v>Aplicação de manta asfáltica poliester e=4,00mm</v>
          </cell>
          <cell r="C129" t="str">
            <v>m²</v>
          </cell>
          <cell r="D129">
            <v>28.72</v>
          </cell>
        </row>
        <row r="130">
          <cell r="A130" t="str">
            <v>TER002</v>
          </cell>
          <cell r="B130" t="str">
            <v>Estrutura metálica - Fornecimento e montagem</v>
          </cell>
          <cell r="C130" t="str">
            <v>kg</v>
          </cell>
          <cell r="D130">
            <v>8</v>
          </cell>
        </row>
        <row r="131">
          <cell r="A131" t="str">
            <v>TER003</v>
          </cell>
          <cell r="B131" t="str">
            <v>Fossa séptica, Filtro Anaeróbio e Sumidouro - Ø 2,50m h=6,00m</v>
          </cell>
          <cell r="C131" t="str">
            <v>cj</v>
          </cell>
          <cell r="D131">
            <v>35877.450000000004</v>
          </cell>
        </row>
        <row r="132">
          <cell r="A132" t="str">
            <v>TER010</v>
          </cell>
          <cell r="B132" t="str">
            <v>Forro de gesso acartonado</v>
          </cell>
          <cell r="C132" t="str">
            <v>m²</v>
          </cell>
          <cell r="D132">
            <v>67</v>
          </cell>
        </row>
        <row r="133">
          <cell r="A133" t="str">
            <v>TER011</v>
          </cell>
          <cell r="B133" t="str">
            <v>Sondagem para reconhecimento do subsolo</v>
          </cell>
          <cell r="C133" t="str">
            <v>vb</v>
          </cell>
          <cell r="D133">
            <v>2500</v>
          </cell>
        </row>
        <row r="134">
          <cell r="A134" t="str">
            <v>TER012</v>
          </cell>
          <cell r="B134" t="str">
            <v>Junta perimétrica</v>
          </cell>
          <cell r="C134" t="str">
            <v>m</v>
          </cell>
          <cell r="D134">
            <v>22</v>
          </cell>
        </row>
        <row r="135">
          <cell r="A135" t="str">
            <v>TER013</v>
          </cell>
          <cell r="B135" t="str">
            <v>Forro de PVC</v>
          </cell>
          <cell r="C135" t="str">
            <v>m²</v>
          </cell>
          <cell r="D135">
            <v>20.46</v>
          </cell>
        </row>
        <row r="136">
          <cell r="A136" t="str">
            <v>TER014</v>
          </cell>
          <cell r="B136" t="str">
            <v>Cantoneira de PVC</v>
          </cell>
          <cell r="C136" t="str">
            <v>m</v>
          </cell>
          <cell r="D136">
            <v>4.5</v>
          </cell>
        </row>
        <row r="137">
          <cell r="A137" t="str">
            <v>TER024</v>
          </cell>
          <cell r="B137" t="str">
            <v>Trave metálica Ø 2.1/2" para futebol society</v>
          </cell>
          <cell r="C137" t="str">
            <v>ud</v>
          </cell>
          <cell r="D137">
            <v>1151</v>
          </cell>
        </row>
        <row r="138">
          <cell r="A138" t="str">
            <v>TER025</v>
          </cell>
          <cell r="B138" t="str">
            <v>Rede de nylon para trave metálica de futebol</v>
          </cell>
          <cell r="C138" t="str">
            <v>ud</v>
          </cell>
          <cell r="D138">
            <v>95</v>
          </cell>
        </row>
        <row r="139">
          <cell r="A139" t="str">
            <v>TER026</v>
          </cell>
          <cell r="B139" t="str">
            <v>Parede gesso acartonado</v>
          </cell>
          <cell r="C139" t="str">
            <v>m²</v>
          </cell>
          <cell r="D139">
            <v>76</v>
          </cell>
        </row>
        <row r="141">
          <cell r="A141" t="str">
            <v>MAD000</v>
          </cell>
          <cell r="B141" t="str">
            <v>MADEIRA E CHAPAS</v>
          </cell>
        </row>
        <row r="142">
          <cell r="A142" t="str">
            <v>00004000</v>
          </cell>
          <cell r="B142" t="str">
            <v>Madeira serrada IPE</v>
          </cell>
          <cell r="C142" t="str">
            <v>m³</v>
          </cell>
          <cell r="D142">
            <v>2290.4899999999998</v>
          </cell>
        </row>
        <row r="143">
          <cell r="A143" t="str">
            <v>MAD002</v>
          </cell>
          <cell r="B143" t="str">
            <v>Madeira serrada para telhado</v>
          </cell>
          <cell r="C143" t="str">
            <v>m³</v>
          </cell>
          <cell r="D143">
            <v>1350</v>
          </cell>
        </row>
        <row r="144">
          <cell r="A144" t="str">
            <v>MAD004</v>
          </cell>
          <cell r="B144" t="str">
            <v>Chapa compensada resinada E=10 mm</v>
          </cell>
          <cell r="C144" t="str">
            <v>m²</v>
          </cell>
          <cell r="D144">
            <v>10.73</v>
          </cell>
        </row>
        <row r="145">
          <cell r="A145" t="str">
            <v>MAD005</v>
          </cell>
          <cell r="B145" t="str">
            <v>Chapa compensada resinada E=12 mm</v>
          </cell>
          <cell r="C145" t="str">
            <v>m²</v>
          </cell>
          <cell r="D145">
            <v>13.15</v>
          </cell>
        </row>
        <row r="146">
          <cell r="A146" t="str">
            <v>MAD006</v>
          </cell>
          <cell r="B146" t="str">
            <v>Chapa compensada plastificada E=14 mm</v>
          </cell>
          <cell r="C146" t="str">
            <v>m²</v>
          </cell>
          <cell r="D146">
            <v>25.95</v>
          </cell>
        </row>
        <row r="147">
          <cell r="A147" t="str">
            <v>MAD010</v>
          </cell>
          <cell r="B147" t="str">
            <v>Chapa compensada plastificada E=12 mm</v>
          </cell>
          <cell r="C147" t="str">
            <v>m²</v>
          </cell>
          <cell r="D147">
            <v>21.59</v>
          </cell>
        </row>
        <row r="148">
          <cell r="A148" t="str">
            <v>MAD011</v>
          </cell>
          <cell r="B148" t="str">
            <v>Chapa compensada plastificada E=18 mm</v>
          </cell>
          <cell r="C148" t="str">
            <v>m²</v>
          </cell>
          <cell r="D148">
            <v>30.61</v>
          </cell>
        </row>
        <row r="149">
          <cell r="A149" t="str">
            <v>MAD012</v>
          </cell>
          <cell r="B149" t="str">
            <v>Madeira serrada 1 qualidade</v>
          </cell>
          <cell r="C149" t="str">
            <v>m³</v>
          </cell>
          <cell r="D149">
            <v>1816</v>
          </cell>
        </row>
        <row r="150">
          <cell r="A150" t="str">
            <v>MAD013</v>
          </cell>
          <cell r="B150" t="str">
            <v>Caibro 5x5</v>
          </cell>
          <cell r="C150" t="str">
            <v>m</v>
          </cell>
          <cell r="D150">
            <v>1.9</v>
          </cell>
        </row>
        <row r="151">
          <cell r="A151" t="str">
            <v>00002751</v>
          </cell>
          <cell r="B151" t="str">
            <v>Pontalete de D=15cm</v>
          </cell>
          <cell r="C151" t="str">
            <v>m</v>
          </cell>
          <cell r="D151">
            <v>4.8899999999999997</v>
          </cell>
        </row>
        <row r="152">
          <cell r="A152" t="str">
            <v>00020199</v>
          </cell>
          <cell r="B152" t="str">
            <v>Madeira serrada angelin ou similar</v>
          </cell>
          <cell r="C152" t="str">
            <v>m³</v>
          </cell>
          <cell r="D152">
            <v>1177.53</v>
          </cell>
        </row>
        <row r="155">
          <cell r="A155" t="str">
            <v>ACO000</v>
          </cell>
          <cell r="B155" t="str">
            <v>AÇOS, TELA, ARAME E CHAPAS</v>
          </cell>
        </row>
        <row r="156">
          <cell r="A156" t="str">
            <v>ACO001</v>
          </cell>
          <cell r="B156" t="str">
            <v>Aço CA-50 A</v>
          </cell>
          <cell r="C156" t="str">
            <v>kg</v>
          </cell>
          <cell r="D156">
            <v>4.3899999999999997</v>
          </cell>
        </row>
        <row r="157">
          <cell r="A157" t="str">
            <v>ACO002</v>
          </cell>
          <cell r="B157" t="str">
            <v>Aço CA-60 B</v>
          </cell>
          <cell r="C157" t="str">
            <v>kg</v>
          </cell>
          <cell r="D157">
            <v>4.08</v>
          </cell>
        </row>
        <row r="158">
          <cell r="A158" t="str">
            <v>ACO004</v>
          </cell>
          <cell r="B158" t="str">
            <v>Tela soldada aço CA-60 Q 92, 15x15 cm, Ø 4,2 x 4,2 mm</v>
          </cell>
          <cell r="C158" t="str">
            <v>kg</v>
          </cell>
          <cell r="D158">
            <v>5.27</v>
          </cell>
        </row>
        <row r="160">
          <cell r="A160" t="str">
            <v>ACO013</v>
          </cell>
          <cell r="B160" t="str">
            <v>Tela de aço Q-61 Ø 3,4mm malha 15x15cm</v>
          </cell>
          <cell r="C160" t="str">
            <v>kg</v>
          </cell>
          <cell r="D160">
            <v>5.27</v>
          </cell>
        </row>
        <row r="162">
          <cell r="A162" t="str">
            <v>ACO116</v>
          </cell>
          <cell r="B162" t="str">
            <v>Ferragem para madeiramento de telhado</v>
          </cell>
          <cell r="C162" t="str">
            <v>kg</v>
          </cell>
          <cell r="D162">
            <v>9</v>
          </cell>
        </row>
        <row r="163">
          <cell r="A163" t="str">
            <v>ACO117</v>
          </cell>
          <cell r="B163" t="str">
            <v>Ferragem para portão de tapume</v>
          </cell>
          <cell r="C163" t="str">
            <v>kg</v>
          </cell>
          <cell r="D163">
            <v>9</v>
          </cell>
        </row>
        <row r="164">
          <cell r="A164" t="str">
            <v>ACO118</v>
          </cell>
          <cell r="B164" t="str">
            <v>Tela de arame galvanizado para alambrado trama 2x2" malha quadrangular fio 14</v>
          </cell>
          <cell r="C164" t="str">
            <v>m²</v>
          </cell>
          <cell r="D164">
            <v>17.5</v>
          </cell>
        </row>
        <row r="165">
          <cell r="A165" t="str">
            <v>ACO119</v>
          </cell>
          <cell r="B165" t="str">
            <v>Tubo de aço galvanizado Ø 2"</v>
          </cell>
          <cell r="C165" t="str">
            <v>m</v>
          </cell>
          <cell r="D165">
            <v>32.369999999999997</v>
          </cell>
        </row>
        <row r="167">
          <cell r="A167" t="str">
            <v>ACO014</v>
          </cell>
          <cell r="B167" t="str">
            <v>Aço CA-60 Ø 4,2mm</v>
          </cell>
          <cell r="C167" t="str">
            <v>kg</v>
          </cell>
          <cell r="D167">
            <v>4.22</v>
          </cell>
        </row>
        <row r="168">
          <cell r="A168" t="str">
            <v>ACO015</v>
          </cell>
          <cell r="B168" t="str">
            <v>Aço CA-60 Ø 5,0mm</v>
          </cell>
          <cell r="C168" t="str">
            <v>kg</v>
          </cell>
          <cell r="D168">
            <v>4.2699999999999996</v>
          </cell>
        </row>
        <row r="169">
          <cell r="A169" t="str">
            <v>ACO016</v>
          </cell>
          <cell r="B169" t="str">
            <v>Aço CA-50 Ø 6,3mm</v>
          </cell>
          <cell r="C169" t="str">
            <v>kg</v>
          </cell>
          <cell r="D169">
            <v>3.85</v>
          </cell>
        </row>
        <row r="170">
          <cell r="A170" t="str">
            <v>ACO017</v>
          </cell>
          <cell r="B170" t="str">
            <v>Aço CA-50 Ø 8,0mm</v>
          </cell>
          <cell r="C170" t="str">
            <v>kg</v>
          </cell>
          <cell r="D170">
            <v>3.64</v>
          </cell>
        </row>
        <row r="171">
          <cell r="A171" t="str">
            <v>ACO018</v>
          </cell>
          <cell r="B171" t="str">
            <v>Aço CA-50 Ø 10,0mm</v>
          </cell>
          <cell r="C171" t="str">
            <v>kg</v>
          </cell>
          <cell r="D171">
            <v>3.29</v>
          </cell>
        </row>
        <row r="172">
          <cell r="A172" t="str">
            <v>ACO019</v>
          </cell>
          <cell r="B172" t="str">
            <v>Aço CA-50 Ø 12,5mm</v>
          </cell>
          <cell r="C172" t="str">
            <v>kg</v>
          </cell>
          <cell r="D172">
            <v>3.64</v>
          </cell>
        </row>
        <row r="173">
          <cell r="A173" t="str">
            <v>ACO020</v>
          </cell>
          <cell r="B173" t="str">
            <v>Aço CA-50 Ø 16,0mm</v>
          </cell>
          <cell r="C173" t="str">
            <v>kg</v>
          </cell>
          <cell r="D173">
            <v>3.42</v>
          </cell>
        </row>
        <row r="174">
          <cell r="A174" t="str">
            <v>ACO021</v>
          </cell>
          <cell r="B174" t="str">
            <v>Aço CA-50 Ø 20,0mm</v>
          </cell>
          <cell r="C174" t="str">
            <v>kg</v>
          </cell>
          <cell r="D174">
            <v>3.24</v>
          </cell>
        </row>
        <row r="176">
          <cell r="A176" t="str">
            <v>ACO045</v>
          </cell>
          <cell r="B176" t="str">
            <v>Arame recozido nº 18</v>
          </cell>
          <cell r="C176" t="str">
            <v>kg</v>
          </cell>
          <cell r="D176">
            <v>7.43</v>
          </cell>
        </row>
        <row r="177">
          <cell r="A177" t="str">
            <v>ACO049</v>
          </cell>
          <cell r="B177" t="str">
            <v>Arame galvanizado 10 BWG</v>
          </cell>
          <cell r="C177" t="str">
            <v>kg</v>
          </cell>
          <cell r="D177">
            <v>8.99</v>
          </cell>
        </row>
        <row r="178">
          <cell r="A178" t="str">
            <v>ACO050</v>
          </cell>
          <cell r="B178" t="str">
            <v>Arame galvanizado 14 BWG</v>
          </cell>
          <cell r="C178" t="str">
            <v>kg</v>
          </cell>
          <cell r="D178">
            <v>10.9</v>
          </cell>
        </row>
        <row r="180">
          <cell r="A180" t="str">
            <v>CON000</v>
          </cell>
          <cell r="B180" t="str">
            <v>CONCRETO E ARGAMASSA USINADOS</v>
          </cell>
        </row>
        <row r="181">
          <cell r="A181" t="str">
            <v>CON006</v>
          </cell>
          <cell r="B181" t="str">
            <v>Concreto usinado Fck=25,0 Mpa</v>
          </cell>
          <cell r="C181" t="str">
            <v>m³</v>
          </cell>
          <cell r="D181">
            <v>321.89</v>
          </cell>
        </row>
        <row r="182">
          <cell r="A182" t="str">
            <v>CON025</v>
          </cell>
          <cell r="B182" t="str">
            <v>Taxa de bombeamento de concreto</v>
          </cell>
          <cell r="C182" t="str">
            <v>m³</v>
          </cell>
          <cell r="D182">
            <v>30</v>
          </cell>
        </row>
        <row r="184">
          <cell r="A184" t="str">
            <v>COB000</v>
          </cell>
          <cell r="B184" t="str">
            <v>COBERTURA</v>
          </cell>
        </row>
        <row r="185">
          <cell r="A185" t="str">
            <v>COB001</v>
          </cell>
          <cell r="B185" t="str">
            <v>Telha ondulada de fibrocimento de 4mm</v>
          </cell>
          <cell r="C185" t="str">
            <v>m²</v>
          </cell>
          <cell r="D185">
            <v>8.3000000000000007</v>
          </cell>
        </row>
        <row r="186">
          <cell r="A186" t="str">
            <v>COB020</v>
          </cell>
          <cell r="B186" t="str">
            <v>Cumeeira de fibrocimento p/ telha de 4mm</v>
          </cell>
          <cell r="C186" t="str">
            <v>m</v>
          </cell>
          <cell r="D186">
            <v>5.33</v>
          </cell>
        </row>
        <row r="187">
          <cell r="A187" t="str">
            <v>COB021</v>
          </cell>
          <cell r="B187" t="str">
            <v>Telha de fibrocimento ondulada e=6mm - h=5,1cm, largura útil 105cm</v>
          </cell>
          <cell r="C187" t="str">
            <v>m²</v>
          </cell>
          <cell r="D187">
            <v>14.25</v>
          </cell>
        </row>
        <row r="188">
          <cell r="A188" t="str">
            <v>COB022</v>
          </cell>
          <cell r="B188" t="str">
            <v>Cumeeira de fibrocimento p/ telha de 6mm</v>
          </cell>
          <cell r="C188" t="str">
            <v>m</v>
          </cell>
          <cell r="D188">
            <v>26.12</v>
          </cell>
        </row>
        <row r="189">
          <cell r="A189" t="str">
            <v>COB023</v>
          </cell>
          <cell r="B189" t="str">
            <v>Telha metálica</v>
          </cell>
          <cell r="C189" t="str">
            <v>m²</v>
          </cell>
          <cell r="D189">
            <v>32</v>
          </cell>
        </row>
        <row r="190">
          <cell r="A190" t="str">
            <v>COB040</v>
          </cell>
          <cell r="B190" t="str">
            <v>Rufo de parede chapa galvanizada 26 desenvolvimento 0,30m</v>
          </cell>
          <cell r="C190" t="str">
            <v>m</v>
          </cell>
          <cell r="D190">
            <v>13.58</v>
          </cell>
        </row>
        <row r="191">
          <cell r="A191" t="str">
            <v>COB041</v>
          </cell>
          <cell r="B191" t="str">
            <v>Rufo de topo chapa galvanizada 26 desenvolvimento 0,30m</v>
          </cell>
          <cell r="C191" t="str">
            <v>m</v>
          </cell>
          <cell r="D191">
            <v>13.58</v>
          </cell>
        </row>
        <row r="192">
          <cell r="A192" t="str">
            <v>COB045</v>
          </cell>
          <cell r="B192" t="str">
            <v>Calha de chapa seção 25x30cm galvanizada 26 desenvolvimento 0,90m</v>
          </cell>
          <cell r="C192" t="str">
            <v>m</v>
          </cell>
          <cell r="D192">
            <v>35</v>
          </cell>
        </row>
        <row r="193">
          <cell r="A193" t="str">
            <v>COB050</v>
          </cell>
          <cell r="B193" t="str">
            <v>Parafuso de fixação de telha de fibrocimento 110x8mm</v>
          </cell>
          <cell r="C193" t="str">
            <v>un</v>
          </cell>
          <cell r="D193">
            <v>0.6</v>
          </cell>
        </row>
        <row r="194">
          <cell r="A194" t="str">
            <v>COB051</v>
          </cell>
          <cell r="B194" t="str">
            <v>Conjunto de vedação elástica 8mm</v>
          </cell>
          <cell r="C194" t="str">
            <v>un</v>
          </cell>
          <cell r="D194">
            <v>0.1</v>
          </cell>
        </row>
        <row r="196">
          <cell r="A196" t="str">
            <v>IMP000</v>
          </cell>
          <cell r="B196" t="str">
            <v>IMPERMEABILIZANTES / ISOLANTES</v>
          </cell>
        </row>
        <row r="197">
          <cell r="A197" t="str">
            <v>IMP001</v>
          </cell>
          <cell r="B197" t="str">
            <v>Tinta Asfaltica Tipo Neutrol 45</v>
          </cell>
          <cell r="C197" t="str">
            <v>litro</v>
          </cell>
          <cell r="D197">
            <v>5.86</v>
          </cell>
        </row>
        <row r="198">
          <cell r="A198" t="str">
            <v>IMP002</v>
          </cell>
          <cell r="B198" t="str">
            <v>Impermeabilizante tipo Vedacit ou similar</v>
          </cell>
          <cell r="C198" t="str">
            <v>L</v>
          </cell>
          <cell r="D198">
            <v>5.19</v>
          </cell>
        </row>
        <row r="199">
          <cell r="A199" t="str">
            <v>IMP003</v>
          </cell>
          <cell r="B199" t="str">
            <v>Desmoldante para formas</v>
          </cell>
          <cell r="C199" t="str">
            <v>L</v>
          </cell>
          <cell r="D199">
            <v>7.06</v>
          </cell>
        </row>
        <row r="200">
          <cell r="A200" t="str">
            <v>IMP006</v>
          </cell>
          <cell r="B200" t="str">
            <v>Hidroprimer - base para manta asfáltica</v>
          </cell>
          <cell r="C200" t="str">
            <v>kg</v>
          </cell>
          <cell r="D200">
            <v>3.1875</v>
          </cell>
        </row>
        <row r="201">
          <cell r="A201" t="str">
            <v>IMP008</v>
          </cell>
          <cell r="B201" t="str">
            <v>Aditivo expansor para argamassa</v>
          </cell>
          <cell r="C201" t="str">
            <v>kg</v>
          </cell>
          <cell r="D201">
            <v>3.5910000000000006</v>
          </cell>
        </row>
        <row r="203">
          <cell r="A203" t="str">
            <v>VID000</v>
          </cell>
          <cell r="B203" t="str">
            <v>VIDROS</v>
          </cell>
        </row>
        <row r="204">
          <cell r="A204" t="str">
            <v>VID001</v>
          </cell>
          <cell r="B204" t="str">
            <v>Vidro liso incolor espessura 6mm</v>
          </cell>
          <cell r="C204" t="str">
            <v>m²</v>
          </cell>
          <cell r="D204">
            <v>159</v>
          </cell>
        </row>
        <row r="205">
          <cell r="A205" t="str">
            <v>VID002</v>
          </cell>
          <cell r="B205" t="str">
            <v>Vidro mini-boreal espessura 4mm</v>
          </cell>
          <cell r="C205" t="str">
            <v>m²</v>
          </cell>
          <cell r="D205">
            <v>134.66</v>
          </cell>
        </row>
        <row r="206">
          <cell r="A206" t="str">
            <v>VID004</v>
          </cell>
          <cell r="B206" t="str">
            <v>Massa para vidro</v>
          </cell>
          <cell r="C206" t="str">
            <v>kg</v>
          </cell>
          <cell r="D206">
            <v>4</v>
          </cell>
        </row>
        <row r="207">
          <cell r="A207" t="str">
            <v>VID005</v>
          </cell>
          <cell r="B207" t="str">
            <v>Espelho para lavatório oval 1,00 x 0,50 m</v>
          </cell>
          <cell r="C207" t="str">
            <v>un</v>
          </cell>
          <cell r="D207">
            <v>208</v>
          </cell>
        </row>
        <row r="208">
          <cell r="A208" t="str">
            <v>VID006</v>
          </cell>
          <cell r="B208" t="str">
            <v>Vidro liso transparente espessura 4mm</v>
          </cell>
          <cell r="C208" t="str">
            <v>m²</v>
          </cell>
          <cell r="D208">
            <v>93.54</v>
          </cell>
        </row>
        <row r="209">
          <cell r="A209" t="str">
            <v>VID007</v>
          </cell>
          <cell r="B209" t="str">
            <v>Vidro blidex 10mm, inclusive acessorio</v>
          </cell>
          <cell r="C209" t="str">
            <v>m²</v>
          </cell>
          <cell r="D209">
            <v>737.49206349206338</v>
          </cell>
        </row>
        <row r="210">
          <cell r="A210" t="str">
            <v>VID008</v>
          </cell>
          <cell r="B210" t="str">
            <v>Vidro temperado incolor espessura 6mm</v>
          </cell>
          <cell r="C210" t="str">
            <v>m²</v>
          </cell>
          <cell r="D210">
            <v>154.37</v>
          </cell>
        </row>
        <row r="212">
          <cell r="A212" t="str">
            <v>SER000</v>
          </cell>
          <cell r="B212" t="str">
            <v>ESQUADRIAS DE FERRO / ALUMÍNIO / SERRALHERIA</v>
          </cell>
        </row>
        <row r="213">
          <cell r="A213" t="str">
            <v>SER002</v>
          </cell>
          <cell r="B213" t="str">
            <v>Grade em metal tipo gaiola com portão de acesso</v>
          </cell>
          <cell r="C213" t="str">
            <v>m²</v>
          </cell>
          <cell r="D213">
            <v>221.33</v>
          </cell>
        </row>
        <row r="214">
          <cell r="A214" t="str">
            <v>SER007</v>
          </cell>
          <cell r="B214" t="str">
            <v>Grelha metálica p/ caixa de areia dimensão 60x60cm</v>
          </cell>
          <cell r="C214" t="str">
            <v>ud</v>
          </cell>
          <cell r="D214">
            <v>75</v>
          </cell>
        </row>
        <row r="215">
          <cell r="A215" t="str">
            <v>SER008</v>
          </cell>
          <cell r="B215" t="str">
            <v>Grelha metálica p/ canaleta de areia largura 60cm</v>
          </cell>
          <cell r="C215" t="str">
            <v>m</v>
          </cell>
          <cell r="D215">
            <v>75</v>
          </cell>
        </row>
        <row r="216">
          <cell r="A216" t="str">
            <v>SER011</v>
          </cell>
          <cell r="B216" t="str">
            <v xml:space="preserve">Gradil fixo em ferro </v>
          </cell>
          <cell r="C216" t="str">
            <v>m²</v>
          </cell>
          <cell r="D216">
            <v>235.41</v>
          </cell>
        </row>
        <row r="217">
          <cell r="A217" t="str">
            <v>SER019</v>
          </cell>
          <cell r="B217" t="str">
            <v>Suporte de ferro p/ fixação de bancada</v>
          </cell>
          <cell r="C217" t="str">
            <v>ud</v>
          </cell>
          <cell r="D217">
            <v>55</v>
          </cell>
        </row>
        <row r="218">
          <cell r="A218" t="str">
            <v>SER031</v>
          </cell>
          <cell r="B218" t="str">
            <v>Grade de proteção metálica em tubo de ferro redondo Ø 1.1/2" para arbustos</v>
          </cell>
          <cell r="C218" t="str">
            <v>ud</v>
          </cell>
          <cell r="D218">
            <v>221.33</v>
          </cell>
        </row>
        <row r="219">
          <cell r="A219" t="str">
            <v>SER032</v>
          </cell>
          <cell r="B219" t="str">
            <v>Suporte metálico em ferro maciço chumbado na parede com grapas</v>
          </cell>
          <cell r="C219" t="str">
            <v>ud</v>
          </cell>
          <cell r="D219">
            <v>65</v>
          </cell>
        </row>
        <row r="220">
          <cell r="A220" t="str">
            <v>SER033</v>
          </cell>
          <cell r="B220" t="str">
            <v>Portão de acesso de correr (entrada e saída de veículos) em ferro redondo maciço</v>
          </cell>
          <cell r="C220" t="str">
            <v>m²</v>
          </cell>
          <cell r="D220">
            <v>188.19</v>
          </cell>
        </row>
        <row r="221">
          <cell r="A221" t="str">
            <v>SER034</v>
          </cell>
          <cell r="B221" t="str">
            <v>Portão de acesso de correr (entrada e saída de veículos de mudança e Corpo de Bombeiros) em ferro redondo maciço</v>
          </cell>
          <cell r="C221" t="str">
            <v>m²</v>
          </cell>
          <cell r="D221">
            <v>188.19</v>
          </cell>
        </row>
        <row r="222">
          <cell r="A222" t="str">
            <v>SER041</v>
          </cell>
          <cell r="B222" t="str">
            <v>Porta em metal chapa dupla tipo correr</v>
          </cell>
          <cell r="C222" t="str">
            <v>m²</v>
          </cell>
          <cell r="D222">
            <v>188.19</v>
          </cell>
        </row>
        <row r="223">
          <cell r="A223" t="str">
            <v>SER044</v>
          </cell>
          <cell r="B223" t="str">
            <v xml:space="preserve">Janela de alumínio tipo maxim-ar </v>
          </cell>
          <cell r="C223" t="str">
            <v>m²</v>
          </cell>
          <cell r="D223">
            <v>556.30999999999995</v>
          </cell>
        </row>
        <row r="224">
          <cell r="A224" t="str">
            <v>SER045</v>
          </cell>
          <cell r="B224" t="str">
            <v>Janela de alumínio tipo 2 folhas móveis</v>
          </cell>
          <cell r="C224" t="str">
            <v>m²</v>
          </cell>
          <cell r="D224">
            <v>739.2</v>
          </cell>
        </row>
        <row r="225">
          <cell r="A225" t="str">
            <v>SER050</v>
          </cell>
          <cell r="B225" t="str">
            <v>Janela de alumínio tipo veneziana</v>
          </cell>
          <cell r="C225" t="str">
            <v>m²</v>
          </cell>
          <cell r="D225">
            <v>739.2</v>
          </cell>
        </row>
        <row r="226">
          <cell r="A226" t="str">
            <v>SER052</v>
          </cell>
          <cell r="B226" t="str">
            <v>Janela de alumínio tipo caixilho fixo/móvel</v>
          </cell>
          <cell r="C226" t="str">
            <v>m²</v>
          </cell>
          <cell r="D226">
            <v>739.2</v>
          </cell>
        </row>
        <row r="227">
          <cell r="A227" t="str">
            <v>SER053</v>
          </cell>
          <cell r="B227" t="str">
            <v>porta de abrir em chapa de aço</v>
          </cell>
          <cell r="C227" t="str">
            <v>m²</v>
          </cell>
          <cell r="D227">
            <v>187.35</v>
          </cell>
        </row>
        <row r="228">
          <cell r="A228" t="str">
            <v>SER054</v>
          </cell>
          <cell r="B228" t="str">
            <v>Porta em metal chapa dupla tipo correr</v>
          </cell>
          <cell r="C228" t="str">
            <v>m²</v>
          </cell>
          <cell r="D228">
            <v>202.61</v>
          </cell>
        </row>
        <row r="229">
          <cell r="A229" t="str">
            <v>SER055</v>
          </cell>
          <cell r="B229" t="str">
            <v>porta tipo vai e vem em chapa de aço</v>
          </cell>
          <cell r="C229" t="str">
            <v>m²</v>
          </cell>
          <cell r="D229">
            <v>187.35</v>
          </cell>
        </row>
        <row r="230">
          <cell r="A230" t="str">
            <v>SER056</v>
          </cell>
          <cell r="B230" t="str">
            <v>Calha em chapa de aço galvanizado n.24, desenvolvimento 50cm</v>
          </cell>
          <cell r="C230" t="str">
            <v>m</v>
          </cell>
          <cell r="D230">
            <v>34.28</v>
          </cell>
        </row>
        <row r="231">
          <cell r="A231" t="str">
            <v>SER057</v>
          </cell>
          <cell r="B231" t="str">
            <v>Rufo em chapa de aço galvanizado n.24, desenvolvimento 50cm</v>
          </cell>
          <cell r="C231" t="str">
            <v>m</v>
          </cell>
          <cell r="D231">
            <v>29.22</v>
          </cell>
        </row>
        <row r="233">
          <cell r="A233" t="str">
            <v>ESM000</v>
          </cell>
          <cell r="B233" t="str">
            <v>ESQUADRIAS DE MADEIRA</v>
          </cell>
        </row>
        <row r="234">
          <cell r="A234" t="str">
            <v>ESM001</v>
          </cell>
          <cell r="B234" t="str">
            <v>Batente de madeira larg. 15 cm, para porta de 0,60 x 2,10 m - abrir</v>
          </cell>
          <cell r="C234" t="str">
            <v>cj</v>
          </cell>
          <cell r="D234">
            <v>78.239999999999995</v>
          </cell>
        </row>
        <row r="235">
          <cell r="A235" t="str">
            <v>ESM008</v>
          </cell>
          <cell r="B235" t="str">
            <v>Alisar de madeira para porta de 0,60 x 2,10 m (2 lados)</v>
          </cell>
          <cell r="C235" t="str">
            <v>cj</v>
          </cell>
          <cell r="D235">
            <v>25.38</v>
          </cell>
        </row>
        <row r="236">
          <cell r="A236" t="str">
            <v>ESM015</v>
          </cell>
          <cell r="B236" t="str">
            <v>Porta de madeira lisa tipo solidor de 0,60 x 2,10 m</v>
          </cell>
          <cell r="C236" t="str">
            <v>un</v>
          </cell>
          <cell r="D236">
            <v>98.24</v>
          </cell>
        </row>
        <row r="237">
          <cell r="A237" t="str">
            <v>ESM022</v>
          </cell>
          <cell r="B237" t="str">
            <v>Espuma de poliuretano - para assentamento de portas - frasco 500ml</v>
          </cell>
          <cell r="C237" t="str">
            <v>un</v>
          </cell>
          <cell r="D237">
            <v>32.08</v>
          </cell>
        </row>
        <row r="239">
          <cell r="A239" t="str">
            <v>FER000</v>
          </cell>
          <cell r="B239" t="str">
            <v>FERRAGENS PARA ESQUADRIAS</v>
          </cell>
        </row>
        <row r="240">
          <cell r="A240" t="str">
            <v>FER001</v>
          </cell>
          <cell r="B240" t="str">
            <v>Fechadura - segurança reforçada c/ chave central, maçaneta tipo copo, conjunto completo</v>
          </cell>
          <cell r="C240" t="str">
            <v>un</v>
          </cell>
          <cell r="D240">
            <v>113.05</v>
          </cell>
        </row>
        <row r="241">
          <cell r="A241" t="str">
            <v>FER004</v>
          </cell>
          <cell r="B241" t="str">
            <v>Dobradiça de 3.1/2" com acabamento latão cromado</v>
          </cell>
          <cell r="C241" t="str">
            <v>un</v>
          </cell>
          <cell r="D241">
            <v>7.27</v>
          </cell>
        </row>
        <row r="242">
          <cell r="A242" t="str">
            <v>FER005</v>
          </cell>
          <cell r="B242" t="str">
            <v>Fechadura de segurança p/ porta de abrir</v>
          </cell>
          <cell r="C242" t="str">
            <v>un</v>
          </cell>
          <cell r="D242">
            <v>23.17</v>
          </cell>
        </row>
        <row r="243">
          <cell r="A243" t="str">
            <v>FER006</v>
          </cell>
          <cell r="B243" t="str">
            <v>Fechadura para porta vai e vem</v>
          </cell>
          <cell r="C243" t="str">
            <v>un</v>
          </cell>
          <cell r="D243">
            <v>113.05</v>
          </cell>
        </row>
        <row r="244">
          <cell r="A244" t="str">
            <v>FER007</v>
          </cell>
          <cell r="B244" t="str">
            <v>Dobradiça para porta vai e vem</v>
          </cell>
          <cell r="C244" t="str">
            <v>un</v>
          </cell>
          <cell r="D244">
            <v>23.06</v>
          </cell>
        </row>
        <row r="246">
          <cell r="A246" t="str">
            <v>REV000</v>
          </cell>
          <cell r="B246" t="str">
            <v>PISOS E REVESTIMENTOS</v>
          </cell>
        </row>
        <row r="247">
          <cell r="A247" t="str">
            <v>REV001</v>
          </cell>
          <cell r="B247" t="str">
            <v>Azulejo Eliane 15x15cm branco</v>
          </cell>
          <cell r="C247" t="str">
            <v>m²</v>
          </cell>
          <cell r="D247">
            <v>16.579999999999998</v>
          </cell>
        </row>
        <row r="248">
          <cell r="A248" t="str">
            <v>REV002</v>
          </cell>
          <cell r="B248" t="str">
            <v>Argamassa colante para cerâmica</v>
          </cell>
          <cell r="C248" t="str">
            <v>kg</v>
          </cell>
          <cell r="D248">
            <v>0.35</v>
          </cell>
        </row>
        <row r="249">
          <cell r="A249" t="str">
            <v>REV003</v>
          </cell>
          <cell r="B249" t="str">
            <v>Argamassa para rejuntamento de cerâmica</v>
          </cell>
          <cell r="C249" t="str">
            <v>kg</v>
          </cell>
          <cell r="D249">
            <v>3.59</v>
          </cell>
        </row>
        <row r="250">
          <cell r="A250" t="str">
            <v>REV005</v>
          </cell>
          <cell r="B250" t="str">
            <v>Pastilha cerâmica 5x5cm</v>
          </cell>
          <cell r="C250" t="str">
            <v>m²</v>
          </cell>
          <cell r="D250">
            <v>49.46</v>
          </cell>
        </row>
        <row r="251">
          <cell r="A251" t="str">
            <v>REV007</v>
          </cell>
          <cell r="B251" t="str">
            <v>Argamassa colante para pedras naturais</v>
          </cell>
          <cell r="C251" t="str">
            <v>kg</v>
          </cell>
          <cell r="D251">
            <v>0.44</v>
          </cell>
        </row>
        <row r="252">
          <cell r="A252" t="str">
            <v>REV008</v>
          </cell>
          <cell r="B252" t="str">
            <v>Argamassa para rejuntamento de pedras naturais</v>
          </cell>
          <cell r="C252" t="str">
            <v>kg</v>
          </cell>
          <cell r="D252">
            <v>3.59</v>
          </cell>
        </row>
        <row r="253">
          <cell r="A253" t="str">
            <v>REV011</v>
          </cell>
          <cell r="B253" t="str">
            <v>Piso cerâmico dimensão 45x45cm</v>
          </cell>
          <cell r="C253" t="str">
            <v>m²</v>
          </cell>
          <cell r="D253">
            <v>29.8</v>
          </cell>
        </row>
        <row r="254">
          <cell r="A254" t="str">
            <v>REV012</v>
          </cell>
          <cell r="B254" t="str">
            <v>Piso cerâmico dimensão 45x45cm</v>
          </cell>
          <cell r="C254" t="str">
            <v>m²</v>
          </cell>
          <cell r="D254">
            <v>16.989999999999998</v>
          </cell>
        </row>
        <row r="255">
          <cell r="A255" t="str">
            <v>REV013</v>
          </cell>
          <cell r="B255" t="str">
            <v>Piso em granilite, inclusive junta de dilatação</v>
          </cell>
          <cell r="C255" t="str">
            <v>m²</v>
          </cell>
          <cell r="D255">
            <v>55.87</v>
          </cell>
        </row>
        <row r="257">
          <cell r="A257" t="str">
            <v>PNA000</v>
          </cell>
          <cell r="B257" t="str">
            <v>PEDRAS NATURAIS</v>
          </cell>
        </row>
        <row r="258">
          <cell r="A258" t="str">
            <v>PNA003</v>
          </cell>
          <cell r="B258" t="str">
            <v>Piso em pedra pirinópolis</v>
          </cell>
          <cell r="C258" t="str">
            <v>m²</v>
          </cell>
          <cell r="D258">
            <v>45</v>
          </cell>
        </row>
        <row r="259">
          <cell r="A259" t="str">
            <v>PNA004</v>
          </cell>
          <cell r="B259" t="str">
            <v>Soleira em granito largura 0,15m e=3cm</v>
          </cell>
          <cell r="C259" t="str">
            <v>m</v>
          </cell>
          <cell r="D259">
            <v>23.704499999999999</v>
          </cell>
        </row>
        <row r="260">
          <cell r="A260" t="str">
            <v>PNA005</v>
          </cell>
          <cell r="B260" t="str">
            <v>Borda da piscina largura 35cm</v>
          </cell>
          <cell r="C260" t="str">
            <v>m</v>
          </cell>
          <cell r="D260">
            <v>55.310499999999998</v>
          </cell>
        </row>
        <row r="261">
          <cell r="A261" t="str">
            <v>PNA006</v>
          </cell>
          <cell r="B261" t="str">
            <v>Divisória em granito e=3cm</v>
          </cell>
          <cell r="C261" t="str">
            <v>m²</v>
          </cell>
          <cell r="D261">
            <v>158.03</v>
          </cell>
        </row>
        <row r="262">
          <cell r="A262" t="str">
            <v>PNA007</v>
          </cell>
          <cell r="B262" t="str">
            <v>Peitoril em granito largura 0,15m e=3cm</v>
          </cell>
          <cell r="C262" t="str">
            <v>m</v>
          </cell>
          <cell r="D262">
            <v>23.704499999999999</v>
          </cell>
        </row>
        <row r="263">
          <cell r="A263" t="str">
            <v>PNA022</v>
          </cell>
          <cell r="B263" t="str">
            <v>Bancada em granito e=3cm (largura 0,60m)</v>
          </cell>
          <cell r="C263" t="str">
            <v>m</v>
          </cell>
          <cell r="D263">
            <v>94.817999999999998</v>
          </cell>
        </row>
        <row r="264">
          <cell r="A264" t="str">
            <v>PNA024</v>
          </cell>
          <cell r="B264" t="str">
            <v>Bancada em granito com 1 furo p/ cuba inox e=3cm (largura 0,60m)</v>
          </cell>
          <cell r="C264" t="str">
            <v>m</v>
          </cell>
          <cell r="D264">
            <v>94.817999999999998</v>
          </cell>
        </row>
        <row r="265">
          <cell r="A265" t="str">
            <v>PNA031</v>
          </cell>
          <cell r="B265" t="str">
            <v>Frontão e saia em granito altura 10cm e espessura 2cm</v>
          </cell>
          <cell r="C265" t="str">
            <v>m</v>
          </cell>
          <cell r="D265">
            <v>15.803000000000001</v>
          </cell>
        </row>
        <row r="266">
          <cell r="A266" t="str">
            <v>PNA032</v>
          </cell>
          <cell r="B266" t="str">
            <v>Bancada em granito com 1 furo p/ cuba inox e=3cm (largura 0,60m)</v>
          </cell>
          <cell r="C266" t="str">
            <v>m</v>
          </cell>
          <cell r="D266">
            <v>94.817999999999998</v>
          </cell>
        </row>
        <row r="268">
          <cell r="A268" t="str">
            <v>PIN000</v>
          </cell>
          <cell r="B268" t="str">
            <v>MATERIAL DE PINTURA</v>
          </cell>
        </row>
        <row r="269">
          <cell r="A269" t="str">
            <v>PIN001</v>
          </cell>
          <cell r="B269" t="str">
            <v>Massa corrida PVA</v>
          </cell>
          <cell r="C269" t="str">
            <v>kg</v>
          </cell>
          <cell r="D269">
            <v>3.77</v>
          </cell>
        </row>
        <row r="270">
          <cell r="A270" t="str">
            <v>PIN003</v>
          </cell>
          <cell r="B270" t="str">
            <v xml:space="preserve">Tinta látex acrílico </v>
          </cell>
          <cell r="C270" t="str">
            <v>litro</v>
          </cell>
          <cell r="D270">
            <v>11.51</v>
          </cell>
        </row>
        <row r="271">
          <cell r="A271" t="str">
            <v>PIN004</v>
          </cell>
          <cell r="B271" t="str">
            <v>Tinta esmalte sintetico brilhante</v>
          </cell>
          <cell r="C271" t="str">
            <v>litro</v>
          </cell>
          <cell r="D271">
            <v>21.03</v>
          </cell>
        </row>
        <row r="272">
          <cell r="A272" t="str">
            <v>PIN005</v>
          </cell>
          <cell r="B272" t="str">
            <v>Líquido selador a base de PVA</v>
          </cell>
          <cell r="C272" t="str">
            <v>litro</v>
          </cell>
          <cell r="D272">
            <v>5.57</v>
          </cell>
        </row>
        <row r="273">
          <cell r="A273" t="str">
            <v>PIN007</v>
          </cell>
          <cell r="B273" t="str">
            <v>Aguarraz mineral</v>
          </cell>
          <cell r="C273" t="str">
            <v>L</v>
          </cell>
          <cell r="D273">
            <v>7.11</v>
          </cell>
        </row>
        <row r="274">
          <cell r="A274" t="str">
            <v>PIN008</v>
          </cell>
          <cell r="B274" t="str">
            <v>Lixa de parede Nº 80</v>
          </cell>
          <cell r="C274" t="str">
            <v>un</v>
          </cell>
          <cell r="D274">
            <v>0.35</v>
          </cell>
        </row>
        <row r="275">
          <cell r="A275" t="str">
            <v>PIN009</v>
          </cell>
          <cell r="B275" t="str">
            <v>Lixa de parede Nº 100</v>
          </cell>
          <cell r="C275" t="str">
            <v>un</v>
          </cell>
          <cell r="D275">
            <v>0.35</v>
          </cell>
        </row>
        <row r="276">
          <cell r="A276" t="str">
            <v>PIN011</v>
          </cell>
          <cell r="B276" t="str">
            <v>Lixa ferro grana 100</v>
          </cell>
          <cell r="C276" t="str">
            <v>un</v>
          </cell>
          <cell r="D276">
            <v>1.57</v>
          </cell>
        </row>
        <row r="277">
          <cell r="A277" t="str">
            <v>PIN014</v>
          </cell>
          <cell r="B277" t="str">
            <v>Zarcão</v>
          </cell>
          <cell r="C277" t="str">
            <v>L</v>
          </cell>
          <cell r="D277">
            <v>18.5</v>
          </cell>
        </row>
        <row r="278">
          <cell r="A278" t="str">
            <v>PIN018</v>
          </cell>
          <cell r="B278" t="str">
            <v>Textura acrílica (1ª linha)</v>
          </cell>
          <cell r="C278" t="str">
            <v>kg</v>
          </cell>
          <cell r="D278">
            <v>8.92</v>
          </cell>
        </row>
        <row r="279">
          <cell r="A279" t="str">
            <v>PIN020</v>
          </cell>
          <cell r="B279" t="str">
            <v>Selador acrílico</v>
          </cell>
          <cell r="C279" t="str">
            <v>litro</v>
          </cell>
          <cell r="D279">
            <v>5.57</v>
          </cell>
        </row>
        <row r="280">
          <cell r="A280" t="str">
            <v>PIN021</v>
          </cell>
          <cell r="B280" t="str">
            <v>Selador para madeira</v>
          </cell>
          <cell r="C280" t="str">
            <v>litro</v>
          </cell>
          <cell r="D280">
            <v>8.8333333333333339</v>
          </cell>
        </row>
        <row r="281">
          <cell r="A281" t="str">
            <v>PIN022</v>
          </cell>
          <cell r="B281" t="str">
            <v>Verniz sintético</v>
          </cell>
          <cell r="C281" t="str">
            <v>litro</v>
          </cell>
          <cell r="D281">
            <v>12.3</v>
          </cell>
        </row>
        <row r="282">
          <cell r="A282" t="str">
            <v>PIN023</v>
          </cell>
          <cell r="B282" t="str">
            <v>Solvente para produtos à base de nitrocelulose</v>
          </cell>
          <cell r="C282" t="str">
            <v>litro</v>
          </cell>
          <cell r="D282">
            <v>7.11</v>
          </cell>
        </row>
        <row r="283">
          <cell r="A283" t="str">
            <v>PIN024</v>
          </cell>
          <cell r="B283" t="str">
            <v>Tinta acrílica para piso</v>
          </cell>
          <cell r="C283" t="str">
            <v>litro</v>
          </cell>
          <cell r="D283">
            <v>8.0299999999999994</v>
          </cell>
        </row>
        <row r="284">
          <cell r="A284" t="str">
            <v>PIN025</v>
          </cell>
          <cell r="B284" t="str">
            <v>Cal para pintura</v>
          </cell>
          <cell r="C284" t="str">
            <v>kg</v>
          </cell>
          <cell r="D284">
            <v>0.81</v>
          </cell>
        </row>
        <row r="285">
          <cell r="A285" t="str">
            <v>PIN026</v>
          </cell>
          <cell r="B285" t="str">
            <v>Bisnaga para fixação de pintura à cal</v>
          </cell>
          <cell r="C285" t="str">
            <v>un</v>
          </cell>
          <cell r="D285">
            <v>4.21</v>
          </cell>
        </row>
        <row r="286">
          <cell r="A286" t="str">
            <v>PIN027</v>
          </cell>
          <cell r="B286" t="str">
            <v>Tinta látex pva</v>
          </cell>
          <cell r="C286" t="str">
            <v>litro</v>
          </cell>
          <cell r="D286">
            <v>11.51</v>
          </cell>
        </row>
        <row r="287">
          <cell r="A287" t="str">
            <v>PIN028</v>
          </cell>
          <cell r="B287" t="str">
            <v>Pentox claro ou penetrol 18lts</v>
          </cell>
          <cell r="C287" t="str">
            <v>litro</v>
          </cell>
          <cell r="D287">
            <v>19.309999999999999</v>
          </cell>
        </row>
        <row r="288">
          <cell r="A288" t="str">
            <v>PIN029</v>
          </cell>
          <cell r="B288" t="str">
            <v>Tinta para sinalização horizontal à base de resina acrílica , tipo coberit trafego - otto baumgart (nbr 11862)</v>
          </cell>
          <cell r="C288" t="str">
            <v>litro</v>
          </cell>
          <cell r="D288">
            <v>25.45</v>
          </cell>
        </row>
        <row r="290">
          <cell r="A290" t="str">
            <v>PAI000</v>
          </cell>
          <cell r="B290" t="str">
            <v>PAISAGISMO</v>
          </cell>
        </row>
        <row r="291">
          <cell r="A291" t="str">
            <v>PAI001</v>
          </cell>
          <cell r="B291" t="str">
            <v>Terra preta vegetal</v>
          </cell>
          <cell r="C291" t="str">
            <v>m³</v>
          </cell>
          <cell r="D291">
            <v>68.33</v>
          </cell>
        </row>
        <row r="292">
          <cell r="A292" t="str">
            <v>PAI002</v>
          </cell>
          <cell r="B292" t="str">
            <v>Grama em placas</v>
          </cell>
          <cell r="C292" t="str">
            <v>m²</v>
          </cell>
          <cell r="D292">
            <v>7.55</v>
          </cell>
        </row>
        <row r="293">
          <cell r="A293" t="str">
            <v>PAI003</v>
          </cell>
          <cell r="B293" t="str">
            <v>Arbusto - Altura livre 0,50m</v>
          </cell>
          <cell r="C293" t="str">
            <v>un</v>
          </cell>
          <cell r="D293">
            <v>55</v>
          </cell>
        </row>
        <row r="295">
          <cell r="A295" t="str">
            <v>ASF000</v>
          </cell>
          <cell r="B295" t="str">
            <v>MATERIAL ASFÁLTICO</v>
          </cell>
        </row>
        <row r="296">
          <cell r="A296" t="str">
            <v>ASF001</v>
          </cell>
          <cell r="B296" t="str">
            <v>Asfalto diluído CM-30</v>
          </cell>
          <cell r="C296" t="str">
            <v>t</v>
          </cell>
          <cell r="D296">
            <v>2050</v>
          </cell>
        </row>
        <row r="297">
          <cell r="A297" t="str">
            <v>ASF003</v>
          </cell>
          <cell r="B297" t="str">
            <v>Óleo combustível 1A</v>
          </cell>
          <cell r="C297" t="str">
            <v>L</v>
          </cell>
          <cell r="D297">
            <v>2.23</v>
          </cell>
        </row>
        <row r="298">
          <cell r="A298" t="str">
            <v>ASF004</v>
          </cell>
          <cell r="B298" t="str">
            <v>Cimento asfáltico CAP-20</v>
          </cell>
          <cell r="C298" t="str">
            <v>t</v>
          </cell>
          <cell r="D298">
            <v>1592.35</v>
          </cell>
        </row>
        <row r="299">
          <cell r="A299" t="str">
            <v>ASF005</v>
          </cell>
          <cell r="B299" t="str">
            <v>Filler</v>
          </cell>
          <cell r="C299" t="str">
            <v>kg</v>
          </cell>
          <cell r="D299">
            <v>0.09</v>
          </cell>
        </row>
        <row r="300">
          <cell r="A300" t="str">
            <v>ASF006</v>
          </cell>
          <cell r="B300" t="str">
            <v>Emulsão asfáltica de ruptura lenta RL-1C</v>
          </cell>
          <cell r="C300" t="str">
            <v>t</v>
          </cell>
          <cell r="D300">
            <v>1702.4</v>
          </cell>
        </row>
        <row r="301">
          <cell r="A301" t="str">
            <v>ASF007</v>
          </cell>
          <cell r="B301" t="str">
            <v>Emulsão asfáltica RR-2C</v>
          </cell>
          <cell r="C301" t="str">
            <v>t</v>
          </cell>
          <cell r="D301">
            <v>1060</v>
          </cell>
        </row>
        <row r="303">
          <cell r="A303" t="str">
            <v>PRE000</v>
          </cell>
          <cell r="B303" t="str">
            <v>PRÉ-MOLDADOS DE CONCRETO</v>
          </cell>
        </row>
        <row r="304">
          <cell r="A304" t="str">
            <v>PRE002</v>
          </cell>
          <cell r="B304" t="str">
            <v>Meio-fio pré-moldado em concreto</v>
          </cell>
          <cell r="C304" t="str">
            <v>m</v>
          </cell>
          <cell r="D304">
            <v>16</v>
          </cell>
        </row>
        <row r="305">
          <cell r="A305" t="str">
            <v>PRE003</v>
          </cell>
          <cell r="B305" t="str">
            <v>Bloco de concreto intertravado</v>
          </cell>
          <cell r="C305" t="str">
            <v>un</v>
          </cell>
          <cell r="D305">
            <v>3.4</v>
          </cell>
        </row>
        <row r="306">
          <cell r="A306" t="str">
            <v>PRE004</v>
          </cell>
          <cell r="B306" t="str">
            <v>Bloco de concreto hexagonal</v>
          </cell>
          <cell r="C306" t="str">
            <v>un</v>
          </cell>
          <cell r="D306">
            <v>3.4</v>
          </cell>
        </row>
        <row r="307">
          <cell r="A307" t="str">
            <v>PRE005</v>
          </cell>
          <cell r="B307" t="str">
            <v>Manilha de concreto pré-moldado Ø 50cm h=0,50m</v>
          </cell>
          <cell r="C307" t="str">
            <v>un</v>
          </cell>
          <cell r="D307">
            <v>78.36</v>
          </cell>
        </row>
        <row r="308">
          <cell r="A308" t="str">
            <v>00007753</v>
          </cell>
          <cell r="B308" t="str">
            <v>Manilha de concreto pré-moldado Ø 100cm h=1,00m</v>
          </cell>
          <cell r="C308" t="str">
            <v>m</v>
          </cell>
          <cell r="D308">
            <v>316.27</v>
          </cell>
        </row>
        <row r="309">
          <cell r="A309" t="str">
            <v>PRE010</v>
          </cell>
          <cell r="B309" t="str">
            <v>Laje pré-moldada treliçada para piso/forro ( vigotas e lajotas )</v>
          </cell>
          <cell r="C309" t="str">
            <v>m²</v>
          </cell>
          <cell r="D309">
            <v>30.42</v>
          </cell>
        </row>
        <row r="311">
          <cell r="A311" t="str">
            <v>AFR000</v>
          </cell>
          <cell r="B311" t="str">
            <v>TUBOS E CONEXÕES DE PVC - ÁGUA FRIA PREDIAL</v>
          </cell>
        </row>
        <row r="312">
          <cell r="A312" t="str">
            <v>AFR002</v>
          </cell>
          <cell r="B312" t="str">
            <v>Hidrômetro para entrada de água Ø 3/4" - Vazão 5,00 m3/h</v>
          </cell>
          <cell r="C312" t="str">
            <v>un</v>
          </cell>
          <cell r="D312">
            <v>89.9</v>
          </cell>
        </row>
        <row r="313">
          <cell r="A313" t="str">
            <v>AFR003</v>
          </cell>
          <cell r="B313" t="str">
            <v>Tubo de PVC soldável marron, Ø 25 mm</v>
          </cell>
          <cell r="C313" t="str">
            <v>m</v>
          </cell>
          <cell r="D313">
            <v>2.08</v>
          </cell>
        </row>
        <row r="314">
          <cell r="A314" t="str">
            <v>AFR004</v>
          </cell>
          <cell r="B314" t="str">
            <v>Adesivo para PVC</v>
          </cell>
          <cell r="C314" t="str">
            <v>kg</v>
          </cell>
          <cell r="D314">
            <v>38.28</v>
          </cell>
        </row>
        <row r="315">
          <cell r="A315" t="str">
            <v>AFR005</v>
          </cell>
          <cell r="B315" t="str">
            <v>Solução limpadora</v>
          </cell>
          <cell r="C315" t="str">
            <v>litro</v>
          </cell>
          <cell r="D315">
            <v>34.11</v>
          </cell>
        </row>
        <row r="316">
          <cell r="A316" t="str">
            <v>AFR006</v>
          </cell>
          <cell r="B316" t="str">
            <v>Caixa d'água de fibra de vidro capacidade 1.000 litros</v>
          </cell>
          <cell r="C316" t="str">
            <v>un</v>
          </cell>
          <cell r="D316">
            <v>250.26</v>
          </cell>
        </row>
        <row r="317">
          <cell r="A317" t="str">
            <v>AFR008</v>
          </cell>
          <cell r="B317" t="str">
            <v>Tubo de PVC soldável Ø 60mm</v>
          </cell>
          <cell r="C317" t="str">
            <v>m</v>
          </cell>
          <cell r="D317">
            <v>14.08</v>
          </cell>
        </row>
        <row r="318">
          <cell r="A318" t="str">
            <v>AFR009</v>
          </cell>
          <cell r="B318" t="str">
            <v>Tubo de PVC soldável Ø 32mm</v>
          </cell>
          <cell r="C318" t="str">
            <v>m</v>
          </cell>
          <cell r="D318">
            <v>4.74</v>
          </cell>
        </row>
        <row r="319">
          <cell r="A319" t="str">
            <v>AFR010</v>
          </cell>
          <cell r="B319" t="str">
            <v>Tubo de PVC soldável Ø 25mm</v>
          </cell>
          <cell r="C319" t="str">
            <v>m</v>
          </cell>
          <cell r="D319">
            <v>2.08</v>
          </cell>
        </row>
        <row r="320">
          <cell r="A320" t="str">
            <v>AFR011</v>
          </cell>
          <cell r="B320" t="str">
            <v>Tê de PVC soldável Ø 60mm</v>
          </cell>
          <cell r="C320" t="str">
            <v>ud</v>
          </cell>
          <cell r="D320">
            <v>20.170000000000002</v>
          </cell>
        </row>
        <row r="321">
          <cell r="A321" t="str">
            <v>AFR012</v>
          </cell>
          <cell r="B321" t="str">
            <v>Fita veda-rosca</v>
          </cell>
          <cell r="C321" t="str">
            <v>m</v>
          </cell>
          <cell r="D321">
            <v>0.18</v>
          </cell>
        </row>
        <row r="322">
          <cell r="A322" t="str">
            <v>AFR013</v>
          </cell>
          <cell r="B322" t="str">
            <v>Tê de PVC soldável Ø 32mm</v>
          </cell>
          <cell r="C322" t="str">
            <v>ud</v>
          </cell>
          <cell r="D322">
            <v>1.97</v>
          </cell>
        </row>
        <row r="323">
          <cell r="A323" t="str">
            <v>AFR014</v>
          </cell>
          <cell r="B323" t="str">
            <v>Tê de PVC soldável Ø 25mm</v>
          </cell>
          <cell r="C323" t="str">
            <v>ud</v>
          </cell>
          <cell r="D323">
            <v>0.66</v>
          </cell>
        </row>
        <row r="324">
          <cell r="A324" t="str">
            <v>AFR015</v>
          </cell>
          <cell r="B324" t="str">
            <v>Joelho 90º de PVC soldável Ø 60mm</v>
          </cell>
          <cell r="C324" t="str">
            <v>ud</v>
          </cell>
          <cell r="D324">
            <v>16.87</v>
          </cell>
        </row>
        <row r="325">
          <cell r="A325" t="str">
            <v>AFR016</v>
          </cell>
          <cell r="B325" t="str">
            <v>Joelho 90º de PVC soldável Ø 32mm</v>
          </cell>
          <cell r="C325" t="str">
            <v>ud</v>
          </cell>
          <cell r="D325">
            <v>1.29</v>
          </cell>
        </row>
        <row r="326">
          <cell r="A326" t="str">
            <v>AFR017</v>
          </cell>
          <cell r="B326" t="str">
            <v>Joelho 90º de PVC soldável Ø 25mm</v>
          </cell>
          <cell r="C326" t="str">
            <v>ud</v>
          </cell>
          <cell r="D326">
            <v>0.49</v>
          </cell>
        </row>
        <row r="327">
          <cell r="A327" t="str">
            <v>AFR018</v>
          </cell>
          <cell r="B327" t="str">
            <v>Joelho 90º de PVC soldável com bucha de latão Ø 25mm x 3/4"</v>
          </cell>
          <cell r="C327" t="str">
            <v>ud</v>
          </cell>
          <cell r="D327">
            <v>7.03</v>
          </cell>
        </row>
        <row r="328">
          <cell r="A328" t="str">
            <v>AFR019</v>
          </cell>
          <cell r="B328" t="str">
            <v>Bucha de redução de PVC soldável Ø 60mm x 32mm</v>
          </cell>
          <cell r="C328" t="str">
            <v>ud</v>
          </cell>
          <cell r="D328">
            <v>6.6</v>
          </cell>
        </row>
        <row r="329">
          <cell r="A329" t="str">
            <v>AFR020</v>
          </cell>
          <cell r="B329" t="str">
            <v>Adaptador curto para registro de PVC soldável Ø 60mm x 2"</v>
          </cell>
          <cell r="C329" t="str">
            <v>ud</v>
          </cell>
          <cell r="D329">
            <v>8.27</v>
          </cell>
        </row>
        <row r="330">
          <cell r="A330" t="str">
            <v>AFR021</v>
          </cell>
          <cell r="B330" t="str">
            <v>Adaptador curto para registro de PVC soldável Ø 32mm x 1"</v>
          </cell>
          <cell r="C330" t="str">
            <v>ud</v>
          </cell>
          <cell r="D330">
            <v>1.25</v>
          </cell>
        </row>
        <row r="331">
          <cell r="A331" t="str">
            <v>AFR022</v>
          </cell>
          <cell r="B331" t="str">
            <v>Adaptador curto para registro de PVC soldável Ø 25mm x 3/4"</v>
          </cell>
          <cell r="C331" t="str">
            <v>ud</v>
          </cell>
          <cell r="D331">
            <v>0.62</v>
          </cell>
        </row>
        <row r="332">
          <cell r="A332" t="str">
            <v>AFR023</v>
          </cell>
          <cell r="B332" t="str">
            <v>Adaptador com flanges para caixa d'água de PVC soldável Ø 60mm x 2"</v>
          </cell>
          <cell r="C332" t="str">
            <v>ud</v>
          </cell>
          <cell r="D332">
            <v>30.96</v>
          </cell>
        </row>
        <row r="333">
          <cell r="A333" t="str">
            <v>AFR024</v>
          </cell>
          <cell r="B333" t="str">
            <v>Adaptador com flanges para caixa d'água de PVC soldável Ø 32mm x 1"</v>
          </cell>
          <cell r="C333" t="str">
            <v>ud</v>
          </cell>
          <cell r="D333">
            <v>14.42</v>
          </cell>
        </row>
        <row r="334">
          <cell r="A334" t="str">
            <v>AFR025</v>
          </cell>
          <cell r="B334" t="str">
            <v>Luva de PVC roscável Ø 1"</v>
          </cell>
          <cell r="C334" t="str">
            <v>ud</v>
          </cell>
          <cell r="D334">
            <v>2.06</v>
          </cell>
        </row>
        <row r="335">
          <cell r="A335" t="str">
            <v>AFR044</v>
          </cell>
          <cell r="B335" t="str">
            <v>Abraçadeira metálica tipo D Ø 2"</v>
          </cell>
          <cell r="C335" t="str">
            <v>ud</v>
          </cell>
          <cell r="D335">
            <v>1.47</v>
          </cell>
        </row>
        <row r="336">
          <cell r="A336" t="str">
            <v>AFR045</v>
          </cell>
          <cell r="B336" t="str">
            <v>Abraçadeira metálica tipo D Ø 1.1/2"</v>
          </cell>
          <cell r="C336" t="str">
            <v>ud</v>
          </cell>
          <cell r="D336">
            <v>3.1</v>
          </cell>
        </row>
        <row r="337">
          <cell r="A337" t="str">
            <v>AFR046</v>
          </cell>
          <cell r="B337" t="str">
            <v xml:space="preserve">Abraçadeira metálica tipo D Ø 1.1/4" </v>
          </cell>
          <cell r="C337" t="str">
            <v>ud</v>
          </cell>
          <cell r="D337">
            <v>2.68</v>
          </cell>
        </row>
        <row r="338">
          <cell r="A338" t="str">
            <v>AFR047</v>
          </cell>
          <cell r="B338" t="str">
            <v xml:space="preserve">Abraçadeira metálica tipo D Ø 1" </v>
          </cell>
          <cell r="C338" t="str">
            <v>ud</v>
          </cell>
          <cell r="D338">
            <v>2.4900000000000002</v>
          </cell>
        </row>
        <row r="339">
          <cell r="A339" t="str">
            <v>AFR048</v>
          </cell>
          <cell r="B339" t="str">
            <v xml:space="preserve">Abraçadeira metálica tipo D Ø 3/4" </v>
          </cell>
          <cell r="C339" t="str">
            <v>ud</v>
          </cell>
          <cell r="D339">
            <v>1.99</v>
          </cell>
        </row>
        <row r="340">
          <cell r="A340" t="str">
            <v>AFR049</v>
          </cell>
          <cell r="B340" t="str">
            <v>Bóia para caixa d'água Ø 1"</v>
          </cell>
          <cell r="C340" t="str">
            <v>ud</v>
          </cell>
          <cell r="D340">
            <v>37.619999999999997</v>
          </cell>
        </row>
        <row r="341">
          <cell r="A341" t="str">
            <v>AFR050</v>
          </cell>
          <cell r="B341" t="str">
            <v>Caixa d'água  metálica tipo taça com altura toltal de 6,9m, inclusive pintura, base de fixação e instalação de 10.000L</v>
          </cell>
          <cell r="C341" t="str">
            <v>ud</v>
          </cell>
          <cell r="D341">
            <v>12238</v>
          </cell>
        </row>
        <row r="342">
          <cell r="A342" t="str">
            <v>AFR051</v>
          </cell>
          <cell r="B342" t="str">
            <v>Bomba de sucção 1.1/2" x 1.1/4" - 2 CV - Hman 42,40 m.c.a. - Q de projeto = 1,44 l/s - Potência teórica = 1,63CV</v>
          </cell>
          <cell r="C342" t="str">
            <v>ud</v>
          </cell>
          <cell r="D342">
            <v>1200</v>
          </cell>
        </row>
        <row r="343">
          <cell r="A343" t="str">
            <v>AFR054</v>
          </cell>
          <cell r="B343" t="str">
            <v>Tubo de PVC soldável Ø 20mm</v>
          </cell>
          <cell r="C343" t="str">
            <v>m</v>
          </cell>
          <cell r="D343">
            <v>1.53</v>
          </cell>
        </row>
        <row r="344">
          <cell r="A344" t="str">
            <v>AFR055</v>
          </cell>
          <cell r="B344" t="str">
            <v>Tê de PVC soldável Ø 20mm</v>
          </cell>
          <cell r="C344" t="str">
            <v>un</v>
          </cell>
          <cell r="D344">
            <v>0.56999999999999995</v>
          </cell>
        </row>
        <row r="345">
          <cell r="A345" t="str">
            <v>AFR056</v>
          </cell>
          <cell r="B345" t="str">
            <v>Joelho 90º de PVC soldável com bucha de latão Ø 20mm x 1/2"</v>
          </cell>
          <cell r="C345" t="str">
            <v>un</v>
          </cell>
          <cell r="D345">
            <v>4.25</v>
          </cell>
        </row>
        <row r="346">
          <cell r="A346" t="str">
            <v>AFR057</v>
          </cell>
          <cell r="B346" t="str">
            <v>Bucha de redução de PVC soldável Ø 25mm x 20mm</v>
          </cell>
          <cell r="C346" t="str">
            <v>un</v>
          </cell>
          <cell r="D346">
            <v>0.28999999999999998</v>
          </cell>
        </row>
        <row r="347">
          <cell r="A347" t="str">
            <v>AFR058</v>
          </cell>
          <cell r="B347" t="str">
            <v>Luva de PVC soldável com bucha de latão Ø 25mm x 3/4"</v>
          </cell>
          <cell r="C347" t="str">
            <v>un</v>
          </cell>
          <cell r="D347">
            <v>3.89</v>
          </cell>
        </row>
        <row r="348">
          <cell r="A348" t="str">
            <v>AFR059</v>
          </cell>
          <cell r="B348" t="str">
            <v>Luva de PVC soldável / roscável Ø 32mm x 1"</v>
          </cell>
          <cell r="C348" t="str">
            <v>un</v>
          </cell>
          <cell r="D348">
            <v>3.89</v>
          </cell>
        </row>
        <row r="349">
          <cell r="A349" t="str">
            <v>AFR060</v>
          </cell>
          <cell r="B349" t="str">
            <v>Colar de tomada de PVC para ligação de água Ø 110mm</v>
          </cell>
          <cell r="C349" t="str">
            <v>un</v>
          </cell>
          <cell r="D349">
            <v>18.57</v>
          </cell>
        </row>
        <row r="350">
          <cell r="A350" t="str">
            <v>AFR061</v>
          </cell>
          <cell r="B350" t="str">
            <v>Adaptador de PVC para mangueira PEAD Ø 32mm x 1"</v>
          </cell>
          <cell r="C350" t="str">
            <v>un</v>
          </cell>
          <cell r="D350">
            <v>1.88</v>
          </cell>
        </row>
        <row r="351">
          <cell r="A351" t="str">
            <v>AFR062</v>
          </cell>
          <cell r="B351" t="str">
            <v>Mangueira PEAD Ø 32mm</v>
          </cell>
          <cell r="C351" t="str">
            <v>m</v>
          </cell>
          <cell r="D351">
            <v>5.5</v>
          </cell>
        </row>
        <row r="352">
          <cell r="A352" t="str">
            <v>AFR063</v>
          </cell>
          <cell r="B352" t="str">
            <v>Taxa de estudo de viabilidade técnica para ligação de água</v>
          </cell>
          <cell r="C352" t="str">
            <v>vb</v>
          </cell>
          <cell r="D352">
            <v>280</v>
          </cell>
        </row>
        <row r="353">
          <cell r="A353" t="str">
            <v>AFR064</v>
          </cell>
          <cell r="B353" t="str">
            <v>Taxa de demolição do pavimento</v>
          </cell>
          <cell r="C353" t="str">
            <v>vb</v>
          </cell>
          <cell r="D353">
            <v>250</v>
          </cell>
        </row>
        <row r="354">
          <cell r="A354" t="str">
            <v>AFR065</v>
          </cell>
          <cell r="B354" t="str">
            <v>Tubo de aço galvanizado Ø 1.1/4"</v>
          </cell>
          <cell r="C354" t="str">
            <v>m</v>
          </cell>
          <cell r="D354">
            <v>20.99</v>
          </cell>
        </row>
        <row r="355">
          <cell r="A355" t="str">
            <v>AFR066</v>
          </cell>
          <cell r="B355" t="str">
            <v>Tê de aço galvanizado Ø 1.1/4"</v>
          </cell>
          <cell r="C355" t="str">
            <v>un</v>
          </cell>
          <cell r="D355">
            <v>16.920000000000002</v>
          </cell>
        </row>
        <row r="356">
          <cell r="A356" t="str">
            <v>AFR067</v>
          </cell>
          <cell r="B356" t="str">
            <v>Tê de redução de aço galvanizado Ø 1.1/4" x 1"</v>
          </cell>
          <cell r="C356" t="str">
            <v>un</v>
          </cell>
          <cell r="D356">
            <v>18.36</v>
          </cell>
        </row>
        <row r="357">
          <cell r="A357" t="str">
            <v>AFR068</v>
          </cell>
          <cell r="B357" t="str">
            <v>Instalação elétrica piscina completa (iluminação aquática)</v>
          </cell>
          <cell r="C357" t="str">
            <v>un</v>
          </cell>
          <cell r="D357">
            <v>2800.96</v>
          </cell>
        </row>
        <row r="358">
          <cell r="A358" t="str">
            <v>AFR069</v>
          </cell>
          <cell r="B358" t="str">
            <v>Instalação hidráulica piscina completa</v>
          </cell>
          <cell r="C358" t="str">
            <v>un</v>
          </cell>
          <cell r="D358">
            <v>1400.48</v>
          </cell>
        </row>
        <row r="359">
          <cell r="A359" t="str">
            <v>AFR070</v>
          </cell>
          <cell r="B359" t="str">
            <v>Instalação de grelha de ralo de fundo da piscina</v>
          </cell>
          <cell r="C359" t="str">
            <v>un</v>
          </cell>
          <cell r="D359">
            <v>175.38</v>
          </cell>
        </row>
        <row r="360">
          <cell r="A360" t="str">
            <v>AFR071</v>
          </cell>
          <cell r="B360" t="str">
            <v>Instalação de retorno e alimentação da piscina</v>
          </cell>
          <cell r="C360" t="str">
            <v>un</v>
          </cell>
          <cell r="D360">
            <v>308.8</v>
          </cell>
        </row>
        <row r="361">
          <cell r="A361" t="str">
            <v>AFR072</v>
          </cell>
          <cell r="B361" t="str">
            <v>Instalação de equipamentos para piscina como: filtro com bomba e bomba da cascata</v>
          </cell>
          <cell r="C361" t="str">
            <v>ud</v>
          </cell>
          <cell r="D361">
            <v>4528.88</v>
          </cell>
        </row>
        <row r="362">
          <cell r="A362" t="str">
            <v>AFR074</v>
          </cell>
          <cell r="B362" t="str">
            <v>Joelho 90º de aço galvanizado Ø 1.1/4"</v>
          </cell>
          <cell r="C362" t="str">
            <v>un</v>
          </cell>
          <cell r="D362">
            <v>12.1</v>
          </cell>
        </row>
        <row r="363">
          <cell r="A363" t="str">
            <v>AFR075</v>
          </cell>
          <cell r="B363" t="str">
            <v>Luva de aço galvanizado Ø 1.1/4"</v>
          </cell>
          <cell r="C363" t="str">
            <v>un</v>
          </cell>
          <cell r="D363">
            <v>9.1999999999999993</v>
          </cell>
        </row>
        <row r="364">
          <cell r="A364" t="str">
            <v>AFR076</v>
          </cell>
          <cell r="B364" t="str">
            <v>Niple de aço galvanizado Ø 1.1/4"</v>
          </cell>
          <cell r="C364" t="str">
            <v>un</v>
          </cell>
          <cell r="D364">
            <v>7.89</v>
          </cell>
        </row>
        <row r="365">
          <cell r="A365" t="str">
            <v>AFR077</v>
          </cell>
          <cell r="B365" t="str">
            <v>Tubo de PVC soldável Ø 40mm</v>
          </cell>
          <cell r="C365" t="str">
            <v>m</v>
          </cell>
          <cell r="D365">
            <v>6.46</v>
          </cell>
        </row>
        <row r="366">
          <cell r="A366" t="str">
            <v>AFR081</v>
          </cell>
          <cell r="B366" t="str">
            <v>Adaptador curto para registro de PVC soldável Ø 20mm x 1/2"</v>
          </cell>
          <cell r="C366" t="str">
            <v>un</v>
          </cell>
          <cell r="D366">
            <v>0.46</v>
          </cell>
        </row>
        <row r="367">
          <cell r="A367" t="str">
            <v>AFR082</v>
          </cell>
          <cell r="B367" t="str">
            <v>Joelho 90º de PVC soldável Ø 20mm</v>
          </cell>
          <cell r="C367" t="str">
            <v>ud</v>
          </cell>
          <cell r="D367">
            <v>0.4</v>
          </cell>
        </row>
        <row r="368">
          <cell r="A368" t="str">
            <v>AFR083</v>
          </cell>
          <cell r="B368" t="str">
            <v>Joelho 90º de redução de PVC soldável Ø 25mm x 20mm</v>
          </cell>
          <cell r="C368" t="str">
            <v>un</v>
          </cell>
          <cell r="D368">
            <v>1.43</v>
          </cell>
        </row>
        <row r="369">
          <cell r="A369" t="str">
            <v>AFR084</v>
          </cell>
          <cell r="B369" t="str">
            <v>Joelho 90º de redução de PVC soldável Ø 32mm x 20mm</v>
          </cell>
          <cell r="C369" t="str">
            <v>un</v>
          </cell>
          <cell r="D369">
            <v>1.88</v>
          </cell>
        </row>
        <row r="370">
          <cell r="A370" t="str">
            <v>AFR085</v>
          </cell>
          <cell r="B370" t="str">
            <v>Bucha de redução de PVC soldável Ø 32mm x 25mm</v>
          </cell>
          <cell r="C370" t="str">
            <v>un</v>
          </cell>
          <cell r="D370">
            <v>0.48</v>
          </cell>
        </row>
        <row r="371">
          <cell r="A371" t="str">
            <v>AFR086</v>
          </cell>
          <cell r="B371" t="str">
            <v>Tê de redução de PVC soldável Ø 32mm x 25mm</v>
          </cell>
          <cell r="C371" t="str">
            <v>un</v>
          </cell>
          <cell r="D371">
            <v>3.38</v>
          </cell>
        </row>
        <row r="372">
          <cell r="A372" t="str">
            <v>AFR087</v>
          </cell>
          <cell r="B372" t="str">
            <v>Tê de redução de PVC soldável Ø 32mm x 20mm</v>
          </cell>
          <cell r="C372" t="str">
            <v>un</v>
          </cell>
          <cell r="D372">
            <v>3.38</v>
          </cell>
        </row>
        <row r="373">
          <cell r="A373" t="str">
            <v>AFR088</v>
          </cell>
          <cell r="B373" t="str">
            <v>Tê de redução de PVC soldável Ø 25mm x 20mm</v>
          </cell>
          <cell r="C373" t="str">
            <v>un</v>
          </cell>
          <cell r="D373">
            <v>1.75</v>
          </cell>
        </row>
        <row r="374">
          <cell r="A374" t="str">
            <v>AFR089</v>
          </cell>
          <cell r="B374" t="str">
            <v>Bucha de redução de PVC soldável longa Ø 50mm x 25mm</v>
          </cell>
          <cell r="C374" t="str">
            <v>un</v>
          </cell>
          <cell r="D374">
            <v>1.83</v>
          </cell>
        </row>
        <row r="375">
          <cell r="A375" t="str">
            <v>AFR090</v>
          </cell>
          <cell r="B375" t="str">
            <v>Adaptador flange para caixa d'água de PVC soldável Ø 40mm x 1.1/4"</v>
          </cell>
          <cell r="C375" t="str">
            <v>un</v>
          </cell>
          <cell r="D375">
            <v>18.809999999999999</v>
          </cell>
        </row>
        <row r="376">
          <cell r="A376" t="str">
            <v>AFR091</v>
          </cell>
          <cell r="B376" t="str">
            <v>Joelho 90º de PVC soldável Ø 40mm</v>
          </cell>
          <cell r="C376" t="str">
            <v>un</v>
          </cell>
          <cell r="D376">
            <v>2.97</v>
          </cell>
        </row>
        <row r="377">
          <cell r="A377" t="str">
            <v>AFR092</v>
          </cell>
          <cell r="B377" t="str">
            <v>Tê de PVC soldável Ø 40mm</v>
          </cell>
          <cell r="C377" t="str">
            <v>un</v>
          </cell>
          <cell r="D377">
            <v>5.04</v>
          </cell>
        </row>
        <row r="378">
          <cell r="A378" t="str">
            <v>AFR093</v>
          </cell>
          <cell r="B378" t="str">
            <v>Adaptador curto para registro de PVC soldável Ø 40mm x 1.1/4"</v>
          </cell>
          <cell r="C378" t="str">
            <v>un</v>
          </cell>
          <cell r="D378">
            <v>2.4700000000000002</v>
          </cell>
        </row>
        <row r="379">
          <cell r="A379" t="str">
            <v>AFR094</v>
          </cell>
          <cell r="B379" t="str">
            <v>Luva de PVC roscável Ø 1.1/4"</v>
          </cell>
          <cell r="C379" t="str">
            <v>un</v>
          </cell>
          <cell r="D379">
            <v>3.97</v>
          </cell>
        </row>
        <row r="380">
          <cell r="A380" t="str">
            <v>AFR095</v>
          </cell>
          <cell r="B380" t="str">
            <v>Bóia para caixa d'água Ø 1.1/4"</v>
          </cell>
          <cell r="C380" t="str">
            <v>un</v>
          </cell>
          <cell r="D380">
            <v>59.08</v>
          </cell>
        </row>
        <row r="381">
          <cell r="A381" t="str">
            <v>AFR096</v>
          </cell>
          <cell r="B381" t="str">
            <v>Tubo de PVC soldável Ø 50mm</v>
          </cell>
          <cell r="C381" t="str">
            <v>m</v>
          </cell>
          <cell r="D381">
            <v>7.58</v>
          </cell>
        </row>
        <row r="382">
          <cell r="A382" t="str">
            <v>AFR097</v>
          </cell>
          <cell r="B382" t="str">
            <v>Adaptador flange para caixa d'água de PVC soldável Ø 50mm x 1.1/2"</v>
          </cell>
          <cell r="C382" t="str">
            <v>un</v>
          </cell>
          <cell r="D382">
            <v>19.32</v>
          </cell>
        </row>
        <row r="383">
          <cell r="A383" t="str">
            <v>AFR098</v>
          </cell>
          <cell r="B383" t="str">
            <v>Adaptador curto para registro de PVC soldável Ø 50mm x 1.1/2"</v>
          </cell>
          <cell r="C383" t="str">
            <v>un</v>
          </cell>
          <cell r="D383">
            <v>3.14</v>
          </cell>
        </row>
        <row r="384">
          <cell r="A384" t="str">
            <v>AFR099</v>
          </cell>
          <cell r="B384" t="str">
            <v>Tubo de PVC soldável Ø 110mm</v>
          </cell>
          <cell r="C384" t="str">
            <v>m</v>
          </cell>
          <cell r="D384">
            <v>44.3</v>
          </cell>
        </row>
        <row r="385">
          <cell r="A385" t="str">
            <v>AFR100</v>
          </cell>
          <cell r="B385" t="str">
            <v>Tubo de PVC soldável Ø 85mm</v>
          </cell>
          <cell r="C385" t="str">
            <v>m</v>
          </cell>
          <cell r="D385">
            <v>29.06</v>
          </cell>
        </row>
        <row r="386">
          <cell r="A386" t="str">
            <v>AFR101</v>
          </cell>
          <cell r="B386" t="str">
            <v>Adaptador flange para caixa d'água de PVC soldável Ø 110mm x 4"</v>
          </cell>
          <cell r="C386" t="str">
            <v>un</v>
          </cell>
          <cell r="D386">
            <v>244.99</v>
          </cell>
        </row>
        <row r="387">
          <cell r="A387" t="str">
            <v>AFR102</v>
          </cell>
          <cell r="B387" t="str">
            <v>Joelho 90º de PVC soldável Ø 110mm</v>
          </cell>
          <cell r="C387" t="str">
            <v>un</v>
          </cell>
          <cell r="D387">
            <v>142.72999999999999</v>
          </cell>
        </row>
        <row r="388">
          <cell r="A388" t="str">
            <v>AFR103</v>
          </cell>
          <cell r="B388" t="str">
            <v>Joelho 90º de PVC soldável Ø 85mm</v>
          </cell>
          <cell r="C388" t="str">
            <v>un</v>
          </cell>
          <cell r="D388">
            <v>61.35</v>
          </cell>
        </row>
        <row r="389">
          <cell r="A389" t="str">
            <v>AFR104</v>
          </cell>
          <cell r="B389" t="str">
            <v>Adaptador curto para registro de PVC soldável Ø 110mm x 4"</v>
          </cell>
          <cell r="C389" t="str">
            <v>un</v>
          </cell>
          <cell r="D389">
            <v>39.729999999999997</v>
          </cell>
        </row>
        <row r="390">
          <cell r="A390" t="str">
            <v>AFR105</v>
          </cell>
          <cell r="B390" t="str">
            <v>Adaptador curto para registro de PVC soldável Ø 85mm x 3"</v>
          </cell>
          <cell r="C390" t="str">
            <v>un</v>
          </cell>
          <cell r="D390">
            <v>25.59</v>
          </cell>
        </row>
        <row r="391">
          <cell r="A391" t="str">
            <v>AFR106</v>
          </cell>
          <cell r="B391" t="str">
            <v>Tê de PVC soldável Ø 100mm</v>
          </cell>
          <cell r="C391" t="str">
            <v>un</v>
          </cell>
          <cell r="D391">
            <v>94.97</v>
          </cell>
        </row>
        <row r="392">
          <cell r="A392" t="str">
            <v>AFR107</v>
          </cell>
          <cell r="B392" t="str">
            <v>Joelho 90º de redução de PVC soldável Ø 110mm x 85mm</v>
          </cell>
          <cell r="C392" t="str">
            <v>un</v>
          </cell>
          <cell r="D392">
            <v>153.87</v>
          </cell>
        </row>
        <row r="393">
          <cell r="A393" t="str">
            <v>AFR108</v>
          </cell>
          <cell r="B393" t="str">
            <v>Caixa metálica para hidrante de parede 60 x 90cm</v>
          </cell>
          <cell r="C393" t="str">
            <v>un</v>
          </cell>
          <cell r="D393">
            <v>243.48</v>
          </cell>
        </row>
        <row r="394">
          <cell r="A394" t="str">
            <v>AFR109</v>
          </cell>
          <cell r="B394" t="str">
            <v>Tubo de ferro galvanizado Ø 2.1/2"</v>
          </cell>
          <cell r="C394" t="str">
            <v>m</v>
          </cell>
          <cell r="D394">
            <v>42.83</v>
          </cell>
        </row>
        <row r="395">
          <cell r="A395" t="str">
            <v>AFR110</v>
          </cell>
          <cell r="B395" t="str">
            <v>Curva macho/fêmea de ferro galvanizado Ø 2.1/2"</v>
          </cell>
          <cell r="C395" t="str">
            <v>un</v>
          </cell>
          <cell r="D395">
            <v>72.09</v>
          </cell>
        </row>
        <row r="396">
          <cell r="A396" t="str">
            <v>AFR111</v>
          </cell>
          <cell r="B396" t="str">
            <v>Niple duplo de ferro galvanizado Ø 2.1/2"</v>
          </cell>
          <cell r="C396" t="str">
            <v>un</v>
          </cell>
          <cell r="D396">
            <v>27.3</v>
          </cell>
        </row>
        <row r="397">
          <cell r="A397" t="str">
            <v>AFR112</v>
          </cell>
          <cell r="B397" t="str">
            <v>Adaptador com tampão de ferro galvanizado Ø 2.1/2"</v>
          </cell>
          <cell r="C397" t="str">
            <v>un</v>
          </cell>
          <cell r="D397">
            <v>64.5</v>
          </cell>
        </row>
        <row r="398">
          <cell r="A398" t="str">
            <v>AFR113</v>
          </cell>
          <cell r="B398" t="str">
            <v>Cotovelo 90º de ferro galvanizado Ø 2.1/2"</v>
          </cell>
          <cell r="C398" t="str">
            <v>un</v>
          </cell>
          <cell r="D398">
            <v>51.01</v>
          </cell>
        </row>
        <row r="399">
          <cell r="A399" t="str">
            <v>AFR114</v>
          </cell>
          <cell r="B399" t="str">
            <v>Cotovelo 45º de ferro galvanizado Ø 2.1/2"</v>
          </cell>
          <cell r="C399" t="str">
            <v>un</v>
          </cell>
          <cell r="D399">
            <v>45.77</v>
          </cell>
        </row>
        <row r="400">
          <cell r="A400" t="str">
            <v>AFR115</v>
          </cell>
          <cell r="B400" t="str">
            <v>Tê de ferro galvanizado Ø 2.1/2"</v>
          </cell>
          <cell r="C400" t="str">
            <v>un</v>
          </cell>
          <cell r="D400">
            <v>61.67</v>
          </cell>
        </row>
        <row r="401">
          <cell r="A401" t="str">
            <v>AFR116</v>
          </cell>
          <cell r="B401" t="str">
            <v>Tampa de ferro fundido dimensão 40x60cm com a inscrição "INCÊNDIO"</v>
          </cell>
          <cell r="C401" t="str">
            <v>un</v>
          </cell>
          <cell r="D401">
            <v>110.67</v>
          </cell>
        </row>
        <row r="402">
          <cell r="A402" t="str">
            <v>AFR117</v>
          </cell>
          <cell r="B402" t="str">
            <v>Mangueira de incêndio 30m (2 x 15m) Ø 1.1/2"</v>
          </cell>
          <cell r="C402" t="str">
            <v>un</v>
          </cell>
          <cell r="D402">
            <v>498.5</v>
          </cell>
        </row>
        <row r="403">
          <cell r="A403" t="str">
            <v>AFR118</v>
          </cell>
          <cell r="B403" t="str">
            <v>Esguicho cônico Ø 1.1/2" x 13mm</v>
          </cell>
          <cell r="C403" t="str">
            <v>un</v>
          </cell>
          <cell r="D403">
            <v>44.99</v>
          </cell>
        </row>
        <row r="404">
          <cell r="A404" t="str">
            <v>AFR119</v>
          </cell>
          <cell r="B404" t="str">
            <v>Engate rápido Storz com redução Ø 63mm x 38mm</v>
          </cell>
          <cell r="C404" t="str">
            <v>un</v>
          </cell>
          <cell r="D404">
            <v>91.6</v>
          </cell>
        </row>
        <row r="405">
          <cell r="A405" t="str">
            <v>AFR120</v>
          </cell>
          <cell r="B405" t="str">
            <v>Sinalização de hidrante em parede</v>
          </cell>
          <cell r="C405" t="str">
            <v>un</v>
          </cell>
          <cell r="D405">
            <v>6.5</v>
          </cell>
        </row>
        <row r="406">
          <cell r="A406" t="str">
            <v>AFR121</v>
          </cell>
          <cell r="B406" t="str">
            <v>Sinalização de hidrante em piso</v>
          </cell>
          <cell r="C406" t="str">
            <v>un</v>
          </cell>
          <cell r="D406">
            <v>7.61</v>
          </cell>
        </row>
        <row r="407">
          <cell r="A407" t="str">
            <v>AFR122</v>
          </cell>
          <cell r="B407" t="str">
            <v>Acionador manual de alarme de emergência</v>
          </cell>
          <cell r="C407" t="str">
            <v>un</v>
          </cell>
          <cell r="D407">
            <v>43.87</v>
          </cell>
        </row>
        <row r="408">
          <cell r="A408" t="str">
            <v>AFR123</v>
          </cell>
          <cell r="B408" t="str">
            <v>Avisador sonoro (sirene) com alarme</v>
          </cell>
          <cell r="C408" t="str">
            <v>un</v>
          </cell>
          <cell r="D408">
            <v>17.57</v>
          </cell>
        </row>
        <row r="409">
          <cell r="A409" t="str">
            <v>AFR124</v>
          </cell>
          <cell r="B409" t="str">
            <v>Central de alarmes</v>
          </cell>
          <cell r="C409" t="str">
            <v>un</v>
          </cell>
          <cell r="D409">
            <v>249.93</v>
          </cell>
        </row>
        <row r="410">
          <cell r="A410" t="str">
            <v>AFR125</v>
          </cell>
          <cell r="B410" t="str">
            <v>Central de baterias</v>
          </cell>
          <cell r="C410" t="str">
            <v>un</v>
          </cell>
          <cell r="D410">
            <v>75.25</v>
          </cell>
        </row>
        <row r="411">
          <cell r="A411" t="str">
            <v>AFR126</v>
          </cell>
          <cell r="B411" t="str">
            <v>Luminária com lâmpada incandescente 24W de emergência</v>
          </cell>
          <cell r="C411" t="str">
            <v>un</v>
          </cell>
          <cell r="D411">
            <v>53.15</v>
          </cell>
        </row>
        <row r="412">
          <cell r="A412" t="str">
            <v>AFR127</v>
          </cell>
          <cell r="B412" t="str">
            <v>Bloco autônomo de iluminação de emergência com 2 lâmpadas fluorescentes de 8W</v>
          </cell>
          <cell r="C412" t="str">
            <v>un</v>
          </cell>
          <cell r="D412">
            <v>224.75</v>
          </cell>
        </row>
        <row r="413">
          <cell r="A413" t="str">
            <v>AFR128</v>
          </cell>
          <cell r="B413" t="str">
            <v>Indicação de saída de emergência (pictograma)</v>
          </cell>
          <cell r="C413" t="str">
            <v>un</v>
          </cell>
          <cell r="D413">
            <v>6.16</v>
          </cell>
        </row>
        <row r="414">
          <cell r="A414" t="str">
            <v>AFR129</v>
          </cell>
          <cell r="B414" t="str">
            <v>Tubo de ferro galvanizado sem costura Ø 1"</v>
          </cell>
          <cell r="C414" t="str">
            <v>m</v>
          </cell>
          <cell r="D414">
            <v>20.99</v>
          </cell>
        </row>
        <row r="415">
          <cell r="A415" t="str">
            <v>AFR130</v>
          </cell>
          <cell r="B415" t="str">
            <v>Tubo de ferro galvanizado sem costura Ø 1/2"</v>
          </cell>
          <cell r="C415" t="str">
            <v>m</v>
          </cell>
          <cell r="D415">
            <v>7.86</v>
          </cell>
        </row>
        <row r="416">
          <cell r="A416" t="str">
            <v>AFR131</v>
          </cell>
          <cell r="B416" t="str">
            <v>Cotovelo 90º de ferro galvanizado Ø 1"</v>
          </cell>
          <cell r="C416" t="str">
            <v>un</v>
          </cell>
          <cell r="D416">
            <v>7.89</v>
          </cell>
        </row>
        <row r="417">
          <cell r="A417" t="str">
            <v>AFR132</v>
          </cell>
          <cell r="B417" t="str">
            <v>Cotovelo 45º de ferro galvanizado Ø 1"</v>
          </cell>
          <cell r="C417" t="str">
            <v>un</v>
          </cell>
          <cell r="D417">
            <v>9.89</v>
          </cell>
        </row>
        <row r="418">
          <cell r="A418" t="str">
            <v>AFR133</v>
          </cell>
          <cell r="B418" t="str">
            <v>Tê de ferro galvanizado Ø 1"</v>
          </cell>
          <cell r="C418" t="str">
            <v>un</v>
          </cell>
          <cell r="D418">
            <v>10.99</v>
          </cell>
        </row>
        <row r="419">
          <cell r="A419" t="str">
            <v>AFR134</v>
          </cell>
          <cell r="B419" t="str">
            <v>Luva de redução de ferro galvanizado Ø 1" x 1/2"</v>
          </cell>
          <cell r="C419" t="str">
            <v>un</v>
          </cell>
          <cell r="D419">
            <v>6.54</v>
          </cell>
        </row>
        <row r="420">
          <cell r="A420" t="str">
            <v>AFR135</v>
          </cell>
          <cell r="B420" t="str">
            <v>Cotovelo 90º de ferro galvanizado Ø 1/2"</v>
          </cell>
          <cell r="C420" t="str">
            <v>un</v>
          </cell>
          <cell r="D420">
            <v>3.27</v>
          </cell>
        </row>
        <row r="421">
          <cell r="A421" t="str">
            <v>AFR136</v>
          </cell>
          <cell r="B421" t="str">
            <v>Cotovelo 45º de ferro galvanizado Ø 1/2"</v>
          </cell>
          <cell r="C421" t="str">
            <v>un</v>
          </cell>
          <cell r="D421">
            <v>4.62</v>
          </cell>
        </row>
        <row r="422">
          <cell r="A422" t="str">
            <v>AFR137</v>
          </cell>
          <cell r="B422" t="str">
            <v>Caixa metálica para hidrante de parede 45 x 75cm</v>
          </cell>
          <cell r="C422" t="str">
            <v>un</v>
          </cell>
          <cell r="D422">
            <v>188.24</v>
          </cell>
        </row>
        <row r="423">
          <cell r="A423" t="str">
            <v>AFR138</v>
          </cell>
          <cell r="B423" t="str">
            <v>Mangueira de incêndio 15m Ø 1.1/2"</v>
          </cell>
          <cell r="C423" t="str">
            <v>un</v>
          </cell>
          <cell r="D423">
            <v>249.25</v>
          </cell>
        </row>
        <row r="424">
          <cell r="A424" t="str">
            <v>AFR139</v>
          </cell>
          <cell r="B424" t="str">
            <v>Botoeira de acionamento da bomba de incêndio</v>
          </cell>
          <cell r="C424" t="str">
            <v>un</v>
          </cell>
          <cell r="D424">
            <v>31.33</v>
          </cell>
        </row>
        <row r="425">
          <cell r="A425" t="str">
            <v>AFR140</v>
          </cell>
          <cell r="B425" t="str">
            <v>Tê de ferro galvanizado Ø 1/2"</v>
          </cell>
          <cell r="C425" t="str">
            <v>un</v>
          </cell>
          <cell r="D425">
            <v>4.49</v>
          </cell>
        </row>
        <row r="426">
          <cell r="A426" t="str">
            <v>AFR141</v>
          </cell>
          <cell r="B426" t="str">
            <v>Caixa metálica para GLP de parede 40 x 40 x 15cm</v>
          </cell>
          <cell r="C426" t="str">
            <v>un</v>
          </cell>
          <cell r="D426">
            <v>253.63</v>
          </cell>
        </row>
        <row r="427">
          <cell r="A427" t="str">
            <v>AFR142</v>
          </cell>
          <cell r="B427" t="str">
            <v>Cotovelo 90º de ferro galvanizado Ø 3"</v>
          </cell>
          <cell r="C427" t="str">
            <v>un</v>
          </cell>
          <cell r="D427">
            <v>69.19</v>
          </cell>
        </row>
        <row r="428">
          <cell r="A428" t="str">
            <v>AFR143</v>
          </cell>
          <cell r="B428" t="str">
            <v>Flange de ferro galvanizado Ø 3"</v>
          </cell>
          <cell r="C428" t="str">
            <v>un</v>
          </cell>
          <cell r="D428">
            <v>54.68</v>
          </cell>
        </row>
        <row r="429">
          <cell r="A429" t="str">
            <v>AFR144</v>
          </cell>
          <cell r="B429" t="str">
            <v>Cotovelo 45º de ferro galvanizado Ø 3"</v>
          </cell>
          <cell r="C429" t="str">
            <v>un</v>
          </cell>
          <cell r="D429">
            <v>59.42</v>
          </cell>
        </row>
        <row r="430">
          <cell r="A430" t="str">
            <v>AFR145</v>
          </cell>
          <cell r="B430" t="str">
            <v>Tê de ferro galvanizado Ø 3"</v>
          </cell>
          <cell r="C430" t="str">
            <v>un</v>
          </cell>
          <cell r="D430">
            <v>80.02</v>
          </cell>
        </row>
        <row r="431">
          <cell r="A431" t="str">
            <v>AFR146</v>
          </cell>
          <cell r="B431" t="str">
            <v>Tubo de ferro galvanizado Ø 3"</v>
          </cell>
          <cell r="C431" t="str">
            <v>un</v>
          </cell>
          <cell r="D431">
            <v>48.54</v>
          </cell>
        </row>
        <row r="432">
          <cell r="A432" t="str">
            <v>AFR147</v>
          </cell>
          <cell r="B432" t="str">
            <v>Luva de redução de ferro galvanizado Ø 3" x 2.1/2"</v>
          </cell>
          <cell r="C432" t="str">
            <v>un</v>
          </cell>
          <cell r="D432">
            <v>54.99</v>
          </cell>
        </row>
        <row r="433">
          <cell r="A433" t="str">
            <v>AFR148</v>
          </cell>
          <cell r="B433" t="str">
            <v>Bomba hidráulica Ø 3" x 2.1/2" - 3 CV</v>
          </cell>
          <cell r="C433" t="str">
            <v>un</v>
          </cell>
          <cell r="D433">
            <v>1120</v>
          </cell>
        </row>
        <row r="434">
          <cell r="A434" t="str">
            <v>AFR149</v>
          </cell>
          <cell r="B434" t="str">
            <v>Tubo de PVC soldável Ø 75mm</v>
          </cell>
          <cell r="C434" t="str">
            <v>m</v>
          </cell>
          <cell r="D434">
            <v>21.58</v>
          </cell>
        </row>
        <row r="435">
          <cell r="A435" t="str">
            <v>AFR150</v>
          </cell>
          <cell r="B435" t="str">
            <v>Tê de redução de PVC soldável Ø 85mm x 32mm</v>
          </cell>
          <cell r="C435" t="str">
            <v>ud</v>
          </cell>
          <cell r="D435">
            <v>49.68</v>
          </cell>
        </row>
        <row r="436">
          <cell r="A436" t="str">
            <v>AFR151</v>
          </cell>
          <cell r="B436" t="str">
            <v>Tê de redução de PVC soldável Ø 75mm x 32mm</v>
          </cell>
          <cell r="C436" t="str">
            <v>ud</v>
          </cell>
          <cell r="D436">
            <v>23.15</v>
          </cell>
        </row>
        <row r="437">
          <cell r="A437" t="str">
            <v>AFR152</v>
          </cell>
          <cell r="B437" t="str">
            <v>Tê de redução de PVC soldável Ø 60mm x 32mm</v>
          </cell>
          <cell r="C437" t="str">
            <v>ud</v>
          </cell>
          <cell r="D437">
            <v>23.15</v>
          </cell>
        </row>
        <row r="438">
          <cell r="A438" t="str">
            <v>AFR153</v>
          </cell>
          <cell r="B438" t="str">
            <v>Tê de redução de PVC soldável Ø 50mm x 32mm</v>
          </cell>
          <cell r="C438" t="str">
            <v>ud</v>
          </cell>
          <cell r="D438">
            <v>8.3699999999999992</v>
          </cell>
        </row>
        <row r="439">
          <cell r="A439" t="str">
            <v>AFR154</v>
          </cell>
          <cell r="B439" t="str">
            <v>Bucha de redução de PVC soldável Ø 85mm x 75mm</v>
          </cell>
          <cell r="C439" t="str">
            <v>ud</v>
          </cell>
          <cell r="D439">
            <v>10.63</v>
          </cell>
        </row>
        <row r="440">
          <cell r="A440" t="str">
            <v>AFR155</v>
          </cell>
          <cell r="B440" t="str">
            <v>Bucha de redução de PVC soldável Ø 75mm x 60mm</v>
          </cell>
          <cell r="C440" t="str">
            <v>ud</v>
          </cell>
          <cell r="D440">
            <v>8.17</v>
          </cell>
        </row>
        <row r="441">
          <cell r="A441" t="str">
            <v>AFR156</v>
          </cell>
          <cell r="B441" t="str">
            <v>Bucha de redução de PVC soldável Ø 60mm x 50mm</v>
          </cell>
          <cell r="C441" t="str">
            <v>ud</v>
          </cell>
          <cell r="D441">
            <v>3.56</v>
          </cell>
        </row>
        <row r="442">
          <cell r="A442" t="str">
            <v>AFR157</v>
          </cell>
          <cell r="B442" t="str">
            <v>Joelho 90º de redução de PVC soldável Ø 50mm x 32mm</v>
          </cell>
          <cell r="C442" t="str">
            <v>ud</v>
          </cell>
          <cell r="D442">
            <v>3.46</v>
          </cell>
        </row>
        <row r="443">
          <cell r="A443" t="str">
            <v>AFR158</v>
          </cell>
          <cell r="B443" t="str">
            <v>Bóia para caixa d'água Ø 3/4"</v>
          </cell>
          <cell r="C443" t="str">
            <v>un</v>
          </cell>
          <cell r="D443">
            <v>25</v>
          </cell>
        </row>
        <row r="444">
          <cell r="A444" t="str">
            <v>AFR159</v>
          </cell>
          <cell r="B444" t="str">
            <v>Cavalete com hidrômetro 3/4"</v>
          </cell>
          <cell r="C444" t="str">
            <v>un</v>
          </cell>
          <cell r="D444">
            <v>63.54</v>
          </cell>
        </row>
        <row r="445">
          <cell r="A445" t="str">
            <v>AFR160</v>
          </cell>
          <cell r="B445" t="str">
            <v>Caixa d'água de fibra de vidro capacidade 1.500 litros</v>
          </cell>
          <cell r="C445" t="str">
            <v>un</v>
          </cell>
          <cell r="D445">
            <v>250.26</v>
          </cell>
        </row>
        <row r="446">
          <cell r="A446" t="str">
            <v>AFR161</v>
          </cell>
          <cell r="B446" t="str">
            <v>Joelho 90º de PVC soldável com bucha de latão Ø 25mm x 1/2"</v>
          </cell>
          <cell r="C446" t="str">
            <v>ud</v>
          </cell>
          <cell r="D446">
            <v>9.5299999999999994</v>
          </cell>
        </row>
        <row r="447">
          <cell r="A447" t="str">
            <v>AFR162</v>
          </cell>
          <cell r="B447" t="str">
            <v>Te de PVC soldável com bucha de latão Ø 25mm x 1/2"</v>
          </cell>
          <cell r="C447" t="str">
            <v>ud</v>
          </cell>
          <cell r="D447">
            <v>9.5299999999999994</v>
          </cell>
        </row>
        <row r="448">
          <cell r="A448" t="str">
            <v>AFR163</v>
          </cell>
          <cell r="B448" t="str">
            <v>Adaptador com flanges para caixa d'água de PVC soldável Ø 25mm x 3/4"</v>
          </cell>
          <cell r="C448" t="str">
            <v>ud</v>
          </cell>
          <cell r="D448">
            <v>14.42</v>
          </cell>
        </row>
        <row r="450">
          <cell r="A450" t="str">
            <v>ESG000</v>
          </cell>
          <cell r="B450" t="str">
            <v>TUBOS E CONEXÕES DE PVC - ESGOTO PREDIAL</v>
          </cell>
        </row>
        <row r="451">
          <cell r="A451" t="str">
            <v>ESG001</v>
          </cell>
          <cell r="B451" t="str">
            <v>Tubo de esgoto primário Ø 100 mm</v>
          </cell>
          <cell r="C451" t="str">
            <v>m</v>
          </cell>
          <cell r="D451">
            <v>7.48</v>
          </cell>
        </row>
        <row r="452">
          <cell r="A452" t="str">
            <v>ESG002</v>
          </cell>
          <cell r="B452" t="str">
            <v>Anel de borracha p/ tubo de PVC esgoto série normal Ø 100mm</v>
          </cell>
          <cell r="C452" t="str">
            <v>ud</v>
          </cell>
          <cell r="D452">
            <v>1.46</v>
          </cell>
        </row>
        <row r="453">
          <cell r="A453" t="str">
            <v>ESG003</v>
          </cell>
          <cell r="B453" t="str">
            <v>Anel de borracha p/ tubo de PVC esgoto série normal Ø 150mm</v>
          </cell>
          <cell r="C453" t="str">
            <v>ud</v>
          </cell>
          <cell r="D453">
            <v>5.84</v>
          </cell>
        </row>
        <row r="454">
          <cell r="A454" t="str">
            <v>ESG004</v>
          </cell>
          <cell r="B454" t="str">
            <v>Pasta lubrificante p/ tubo de PVC</v>
          </cell>
          <cell r="C454" t="str">
            <v>kg</v>
          </cell>
          <cell r="D454">
            <v>41.857999999999997</v>
          </cell>
        </row>
        <row r="455">
          <cell r="A455" t="str">
            <v>ESG005</v>
          </cell>
          <cell r="B455" t="str">
            <v>Tubo de PVC série normal Ø 100mm</v>
          </cell>
          <cell r="C455" t="str">
            <v>m</v>
          </cell>
          <cell r="D455">
            <v>7.48</v>
          </cell>
        </row>
        <row r="456">
          <cell r="A456" t="str">
            <v>ESG006</v>
          </cell>
          <cell r="B456" t="str">
            <v>Tubo de PVC série normal Ø 150mm</v>
          </cell>
          <cell r="C456" t="str">
            <v>m</v>
          </cell>
          <cell r="D456">
            <v>19.059999999999999</v>
          </cell>
        </row>
        <row r="457">
          <cell r="A457" t="str">
            <v>ESG007</v>
          </cell>
          <cell r="B457" t="str">
            <v>Curva 90º de PVC série normal Ø 100mm</v>
          </cell>
          <cell r="C457" t="str">
            <v>ud</v>
          </cell>
          <cell r="D457">
            <v>15.46</v>
          </cell>
        </row>
        <row r="458">
          <cell r="A458" t="str">
            <v>ESG008</v>
          </cell>
          <cell r="B458" t="str">
            <v>Luva de PVC série normal Ø 100mm</v>
          </cell>
          <cell r="C458" t="str">
            <v>ud</v>
          </cell>
          <cell r="D458">
            <v>15.97</v>
          </cell>
        </row>
        <row r="459">
          <cell r="A459" t="str">
            <v>ESG009</v>
          </cell>
          <cell r="B459" t="str">
            <v>Luva de PVC série normal Ø 150mm</v>
          </cell>
          <cell r="C459" t="str">
            <v>ud</v>
          </cell>
          <cell r="D459">
            <v>33.69</v>
          </cell>
        </row>
        <row r="460">
          <cell r="A460" t="str">
            <v>ESG010</v>
          </cell>
          <cell r="B460" t="str">
            <v>Selim de PVC série normal Ø 150 x 150mm</v>
          </cell>
          <cell r="C460" t="str">
            <v>ud</v>
          </cell>
          <cell r="D460">
            <v>20.420000000000002</v>
          </cell>
        </row>
        <row r="461">
          <cell r="A461" t="str">
            <v>ESG017</v>
          </cell>
          <cell r="B461" t="str">
            <v>Anel de borracha p/ tubo de PVC esgoto série normal Ø 50mm</v>
          </cell>
          <cell r="C461" t="str">
            <v>ud</v>
          </cell>
          <cell r="D461">
            <v>0.8</v>
          </cell>
        </row>
        <row r="462">
          <cell r="A462" t="str">
            <v>ESG018</v>
          </cell>
          <cell r="B462" t="str">
            <v>Tubo de PVC série normal Ø 50mm</v>
          </cell>
          <cell r="C462" t="str">
            <v>m</v>
          </cell>
          <cell r="D462">
            <v>6.58</v>
          </cell>
        </row>
        <row r="463">
          <cell r="A463" t="str">
            <v>ESG019</v>
          </cell>
          <cell r="B463" t="str">
            <v>Tubo de PVC série normal Ø 40mm</v>
          </cell>
          <cell r="C463" t="str">
            <v>m</v>
          </cell>
          <cell r="D463">
            <v>2.58</v>
          </cell>
        </row>
        <row r="464">
          <cell r="A464" t="str">
            <v>ESG020</v>
          </cell>
          <cell r="B464" t="str">
            <v>Junção de redução de PVC série normal Ø 100 x 50mm</v>
          </cell>
          <cell r="C464" t="str">
            <v>ud</v>
          </cell>
          <cell r="D464">
            <v>8.26</v>
          </cell>
        </row>
        <row r="465">
          <cell r="A465" t="str">
            <v>ESG021</v>
          </cell>
          <cell r="B465" t="str">
            <v>Tê de PVC série normal Ø 50mm</v>
          </cell>
          <cell r="C465" t="str">
            <v>ud</v>
          </cell>
          <cell r="D465">
            <v>3.81</v>
          </cell>
        </row>
        <row r="466">
          <cell r="A466" t="str">
            <v>ESG022</v>
          </cell>
          <cell r="B466" t="str">
            <v>Curva 90º de PVC série normal Ø 50mm</v>
          </cell>
          <cell r="C466" t="str">
            <v>ud</v>
          </cell>
          <cell r="D466">
            <v>7.95</v>
          </cell>
        </row>
        <row r="467">
          <cell r="A467" t="str">
            <v>ESG023</v>
          </cell>
          <cell r="B467" t="str">
            <v>Curva 45º de PVC série normal Ø 40mm</v>
          </cell>
          <cell r="C467" t="str">
            <v>ud</v>
          </cell>
          <cell r="D467">
            <v>3.49</v>
          </cell>
        </row>
        <row r="468">
          <cell r="A468" t="str">
            <v>ESG024</v>
          </cell>
          <cell r="B468" t="str">
            <v>Curva 90º de PVC série normal Ø 40mm</v>
          </cell>
          <cell r="C468" t="str">
            <v>ud</v>
          </cell>
          <cell r="D468">
            <v>2.84</v>
          </cell>
        </row>
        <row r="469">
          <cell r="A469" t="str">
            <v>ESG026</v>
          </cell>
          <cell r="B469" t="str">
            <v>Caixa sifonada de PVC Ø 100 x 150 x 50mm</v>
          </cell>
          <cell r="C469" t="str">
            <v>ud</v>
          </cell>
          <cell r="D469">
            <v>16.52</v>
          </cell>
        </row>
        <row r="470">
          <cell r="A470" t="str">
            <v>ESG027</v>
          </cell>
          <cell r="B470" t="str">
            <v>Terminal de ventilação de PVC Ø 50mm</v>
          </cell>
          <cell r="C470" t="str">
            <v>ud</v>
          </cell>
          <cell r="D470">
            <v>10.96</v>
          </cell>
        </row>
        <row r="471">
          <cell r="A471" t="str">
            <v>ESG028</v>
          </cell>
          <cell r="B471" t="str">
            <v>Curva 45º de PVC série normal Ø 50mm</v>
          </cell>
          <cell r="C471" t="str">
            <v>ud</v>
          </cell>
          <cell r="D471">
            <v>12.95</v>
          </cell>
        </row>
        <row r="472">
          <cell r="A472" t="str">
            <v>ESG029</v>
          </cell>
          <cell r="B472" t="str">
            <v>Curva 45º de PVC série normal Ø 100mm</v>
          </cell>
          <cell r="C472" t="str">
            <v>ud</v>
          </cell>
          <cell r="D472">
            <v>30.02</v>
          </cell>
        </row>
        <row r="473">
          <cell r="A473" t="str">
            <v>ESG030</v>
          </cell>
          <cell r="B473" t="str">
            <v>Junção de PVC série normal Ø 100mm</v>
          </cell>
          <cell r="C473" t="str">
            <v>ud</v>
          </cell>
          <cell r="D473">
            <v>14.05</v>
          </cell>
        </row>
        <row r="474">
          <cell r="A474" t="str">
            <v>ESG031</v>
          </cell>
          <cell r="B474" t="str">
            <v>Tubo de PVC série normal Ø 75mm</v>
          </cell>
          <cell r="C474" t="str">
            <v>m</v>
          </cell>
          <cell r="D474">
            <v>6.18</v>
          </cell>
        </row>
        <row r="475">
          <cell r="A475" t="str">
            <v>ESG032</v>
          </cell>
          <cell r="B475" t="str">
            <v>Anel de borracha p/ tubo de PVC esgoto série normal Ø 75mm</v>
          </cell>
          <cell r="C475" t="str">
            <v>ud</v>
          </cell>
          <cell r="D475">
            <v>1.02</v>
          </cell>
        </row>
        <row r="476">
          <cell r="A476" t="str">
            <v>ESG033</v>
          </cell>
          <cell r="B476" t="str">
            <v>Curva 90º de PVC série normal Ø 75mm</v>
          </cell>
          <cell r="C476" t="str">
            <v>ud</v>
          </cell>
          <cell r="D476">
            <v>14.57</v>
          </cell>
        </row>
        <row r="477">
          <cell r="A477" t="str">
            <v>ESG034</v>
          </cell>
          <cell r="B477" t="str">
            <v>Curva 45º de PVC série normal Ø 75mm</v>
          </cell>
          <cell r="C477" t="str">
            <v>ud</v>
          </cell>
          <cell r="D477">
            <v>28.63</v>
          </cell>
        </row>
        <row r="478">
          <cell r="A478" t="str">
            <v>ESG035</v>
          </cell>
          <cell r="B478" t="str">
            <v>Junção de redução de PVC série normal Ø 100 x 75mm</v>
          </cell>
          <cell r="C478" t="str">
            <v>ud</v>
          </cell>
          <cell r="D478">
            <v>14.59</v>
          </cell>
        </row>
        <row r="479">
          <cell r="A479" t="str">
            <v>ESG043</v>
          </cell>
          <cell r="B479" t="str">
            <v>Ralo sifonado de PVC Ø 100 x 40mm</v>
          </cell>
          <cell r="C479" t="str">
            <v>ud</v>
          </cell>
          <cell r="D479">
            <v>5.62</v>
          </cell>
        </row>
        <row r="480">
          <cell r="A480" t="str">
            <v>ESG044</v>
          </cell>
          <cell r="B480" t="str">
            <v>Junção de PVC série normal Ø 50mm</v>
          </cell>
          <cell r="C480" t="str">
            <v>ud</v>
          </cell>
          <cell r="D480">
            <v>10.69</v>
          </cell>
        </row>
        <row r="481">
          <cell r="A481" t="str">
            <v>ESG045</v>
          </cell>
          <cell r="B481" t="str">
            <v>Junção de PVC série normal Ø 40mm</v>
          </cell>
          <cell r="C481" t="str">
            <v>ud</v>
          </cell>
          <cell r="D481">
            <v>6.93</v>
          </cell>
        </row>
        <row r="482">
          <cell r="A482" t="str">
            <v>ESG046</v>
          </cell>
          <cell r="B482" t="str">
            <v>Joelho 90º de PVC série normal Ø 100mm</v>
          </cell>
          <cell r="C482" t="str">
            <v>ud</v>
          </cell>
          <cell r="D482">
            <v>15.46</v>
          </cell>
        </row>
        <row r="483">
          <cell r="A483" t="str">
            <v>ESG047</v>
          </cell>
          <cell r="B483" t="str">
            <v>Joelho 90º de PVC série normal Ø 50mm</v>
          </cell>
          <cell r="C483" t="str">
            <v>ud</v>
          </cell>
          <cell r="D483">
            <v>7.95</v>
          </cell>
        </row>
        <row r="484">
          <cell r="A484" t="str">
            <v>ESG048</v>
          </cell>
          <cell r="B484" t="str">
            <v>Joelho 90º de PVC série normal Ø 40mm</v>
          </cell>
          <cell r="C484" t="str">
            <v>ud</v>
          </cell>
          <cell r="D484">
            <v>2.84</v>
          </cell>
        </row>
        <row r="485">
          <cell r="A485" t="str">
            <v>ESG049</v>
          </cell>
          <cell r="B485" t="str">
            <v>Caixa de gordura</v>
          </cell>
          <cell r="C485" t="str">
            <v>ud</v>
          </cell>
          <cell r="D485">
            <v>34</v>
          </cell>
        </row>
        <row r="486">
          <cell r="A486" t="str">
            <v>ESG050</v>
          </cell>
          <cell r="B486" t="str">
            <v>Redução excentrica 100x50mm</v>
          </cell>
          <cell r="C486" t="str">
            <v>ud</v>
          </cell>
          <cell r="D486">
            <v>1.1100000000000001</v>
          </cell>
        </row>
        <row r="488">
          <cell r="A488" t="str">
            <v>LOU000</v>
          </cell>
          <cell r="B488" t="str">
            <v>LOUÇAS, METAIS E ACESSÓRIOS</v>
          </cell>
        </row>
        <row r="489">
          <cell r="A489" t="str">
            <v>LOU001</v>
          </cell>
          <cell r="B489" t="str">
            <v>Bacia turca de louça</v>
          </cell>
          <cell r="C489" t="str">
            <v>un</v>
          </cell>
          <cell r="D489">
            <v>98.75</v>
          </cell>
        </row>
        <row r="490">
          <cell r="A490" t="str">
            <v>LOU005</v>
          </cell>
          <cell r="B490" t="str">
            <v>Registro de gaveta bruto Ø 1"</v>
          </cell>
          <cell r="C490" t="str">
            <v>ud</v>
          </cell>
          <cell r="D490">
            <v>37.49</v>
          </cell>
        </row>
        <row r="491">
          <cell r="A491" t="str">
            <v>LOU006</v>
          </cell>
          <cell r="B491" t="str">
            <v xml:space="preserve">Bacia sanitária </v>
          </cell>
          <cell r="C491" t="str">
            <v>ud</v>
          </cell>
          <cell r="D491">
            <v>69.45</v>
          </cell>
        </row>
        <row r="492">
          <cell r="A492" t="str">
            <v>LOU007</v>
          </cell>
          <cell r="B492" t="str">
            <v>Parafuso de fixação de louças sanitárias c/ bucha de nylon</v>
          </cell>
          <cell r="C492" t="str">
            <v>ud</v>
          </cell>
          <cell r="D492">
            <v>3.5</v>
          </cell>
        </row>
        <row r="493">
          <cell r="A493" t="str">
            <v>LOU008</v>
          </cell>
          <cell r="B493" t="str">
            <v>Assento para bacia sanitária</v>
          </cell>
          <cell r="C493" t="str">
            <v>ud</v>
          </cell>
          <cell r="D493">
            <v>12.48</v>
          </cell>
        </row>
        <row r="494">
          <cell r="A494" t="str">
            <v>LOU012</v>
          </cell>
          <cell r="B494" t="str">
            <v>Cuba de louça de embutir</v>
          </cell>
          <cell r="C494" t="str">
            <v>ud</v>
          </cell>
          <cell r="D494">
            <v>41.39</v>
          </cell>
        </row>
        <row r="495">
          <cell r="A495" t="str">
            <v>LOU013</v>
          </cell>
          <cell r="B495" t="str">
            <v>Lavatório de louça com coluna</v>
          </cell>
          <cell r="C495" t="str">
            <v>ud</v>
          </cell>
          <cell r="D495">
            <v>62</v>
          </cell>
        </row>
        <row r="496">
          <cell r="A496" t="str">
            <v>LOU014</v>
          </cell>
          <cell r="B496" t="str">
            <v>Sifão em metal cromado para lavatório</v>
          </cell>
          <cell r="C496" t="str">
            <v>ud</v>
          </cell>
          <cell r="D496">
            <v>74.989999999999995</v>
          </cell>
        </row>
        <row r="497">
          <cell r="A497" t="str">
            <v>LOU015</v>
          </cell>
          <cell r="B497" t="str">
            <v>Válvula de escoamento em metal cromado para lavatório</v>
          </cell>
          <cell r="C497" t="str">
            <v>ud</v>
          </cell>
          <cell r="D497">
            <v>19.989999999999998</v>
          </cell>
        </row>
        <row r="498">
          <cell r="A498" t="str">
            <v>LOU016</v>
          </cell>
          <cell r="B498" t="str">
            <v>Engate flexível em metal cromado Ø 1/2"</v>
          </cell>
          <cell r="C498" t="str">
            <v>ud</v>
          </cell>
          <cell r="D498">
            <v>29.49</v>
          </cell>
        </row>
        <row r="499">
          <cell r="A499" t="str">
            <v>LOU017</v>
          </cell>
          <cell r="B499" t="str">
            <v>Torneira para lavatório tipo mesa em metal cromado Ø 1/2"</v>
          </cell>
          <cell r="C499" t="str">
            <v>ud</v>
          </cell>
          <cell r="D499">
            <v>56.99</v>
          </cell>
        </row>
        <row r="500">
          <cell r="A500" t="str">
            <v>LOU018</v>
          </cell>
          <cell r="B500" t="str">
            <v>Cuba em aço inoxidável para pia de cozinha</v>
          </cell>
          <cell r="C500" t="str">
            <v>ud</v>
          </cell>
          <cell r="D500">
            <v>143.4</v>
          </cell>
        </row>
        <row r="501">
          <cell r="A501" t="str">
            <v>LOU019</v>
          </cell>
          <cell r="B501" t="str">
            <v>Sifão em metal cromado para pia de cozinha</v>
          </cell>
          <cell r="C501" t="str">
            <v>ud</v>
          </cell>
          <cell r="D501">
            <v>80.989999999999995</v>
          </cell>
        </row>
        <row r="502">
          <cell r="A502" t="str">
            <v>LOU020</v>
          </cell>
          <cell r="B502" t="str">
            <v>Válvula de escoamento em metal cromado para pia de cozinha</v>
          </cell>
          <cell r="C502" t="str">
            <v>ud</v>
          </cell>
          <cell r="D502">
            <v>32.99</v>
          </cell>
        </row>
        <row r="503">
          <cell r="A503" t="str">
            <v>LOU021</v>
          </cell>
          <cell r="B503" t="str">
            <v>Torneira para pia de cozinha tipo parede em metal cromado Ø 1/2"</v>
          </cell>
          <cell r="C503" t="str">
            <v>ud</v>
          </cell>
          <cell r="D503">
            <v>57.99</v>
          </cell>
        </row>
        <row r="504">
          <cell r="A504" t="str">
            <v>LOU022</v>
          </cell>
          <cell r="B504" t="str">
            <v>Chuveiro tipo ducha Ø 1/2"</v>
          </cell>
          <cell r="C504" t="str">
            <v>ud</v>
          </cell>
          <cell r="D504">
            <v>65</v>
          </cell>
        </row>
        <row r="505">
          <cell r="A505" t="str">
            <v>LOU023</v>
          </cell>
          <cell r="B505" t="str">
            <v>Haste metálica para chuveiro Ø 1/2"</v>
          </cell>
          <cell r="C505" t="str">
            <v>ud</v>
          </cell>
          <cell r="D505">
            <v>12.03</v>
          </cell>
        </row>
        <row r="506">
          <cell r="A506" t="str">
            <v>LOU024</v>
          </cell>
          <cell r="B506" t="str">
            <v xml:space="preserve">Porta-papel higiênico  </v>
          </cell>
          <cell r="C506" t="str">
            <v>ud</v>
          </cell>
          <cell r="D506">
            <v>55.99</v>
          </cell>
        </row>
        <row r="507">
          <cell r="A507" t="str">
            <v>LOU025</v>
          </cell>
          <cell r="B507" t="str">
            <v xml:space="preserve">Porta-sabonete líquido  </v>
          </cell>
          <cell r="C507" t="str">
            <v>ud</v>
          </cell>
          <cell r="D507">
            <v>59.9</v>
          </cell>
        </row>
        <row r="508">
          <cell r="A508" t="str">
            <v>LOU026</v>
          </cell>
          <cell r="B508" t="str">
            <v>Porta-toalha de papel metálico</v>
          </cell>
          <cell r="C508" t="str">
            <v>ud</v>
          </cell>
          <cell r="D508">
            <v>41.99</v>
          </cell>
        </row>
        <row r="509">
          <cell r="A509" t="str">
            <v>LOU027</v>
          </cell>
          <cell r="B509" t="str">
            <v>Porta-toalha em barra metálica</v>
          </cell>
          <cell r="C509" t="str">
            <v>ud</v>
          </cell>
          <cell r="D509">
            <v>46.49</v>
          </cell>
        </row>
        <row r="510">
          <cell r="A510" t="str">
            <v>LOU028</v>
          </cell>
          <cell r="B510" t="str">
            <v>Barra de apoio para P.N.E.</v>
          </cell>
          <cell r="C510" t="str">
            <v>ud</v>
          </cell>
          <cell r="D510">
            <v>114.99</v>
          </cell>
        </row>
        <row r="511">
          <cell r="A511" t="str">
            <v>LOU029</v>
          </cell>
          <cell r="B511" t="str">
            <v>Registro de gaveta cromado Ø 3/4"</v>
          </cell>
          <cell r="C511" t="str">
            <v>ud</v>
          </cell>
          <cell r="D511">
            <v>52.48</v>
          </cell>
        </row>
        <row r="512">
          <cell r="A512" t="str">
            <v>LOU031</v>
          </cell>
          <cell r="B512" t="str">
            <v>Registro de pressão cromado Ø 1/2"</v>
          </cell>
          <cell r="C512" t="str">
            <v>ud</v>
          </cell>
          <cell r="D512">
            <v>51.48</v>
          </cell>
        </row>
        <row r="513">
          <cell r="A513" t="str">
            <v>LOU035</v>
          </cell>
          <cell r="B513" t="str">
            <v>Registro de gaveta bruto Ø 1.1/4"</v>
          </cell>
          <cell r="C513" t="str">
            <v>ud</v>
          </cell>
          <cell r="D513">
            <v>48.99</v>
          </cell>
        </row>
        <row r="514">
          <cell r="A514" t="str">
            <v>LOU036</v>
          </cell>
          <cell r="B514" t="str">
            <v>Registro de gaveta bruto Ø 1.1/2"</v>
          </cell>
          <cell r="C514" t="str">
            <v>ud</v>
          </cell>
          <cell r="D514">
            <v>58.49</v>
          </cell>
        </row>
        <row r="515">
          <cell r="A515" t="str">
            <v>LOU040</v>
          </cell>
          <cell r="B515" t="str">
            <v>Registro de gaveta bruto Ø 2.1/2"</v>
          </cell>
          <cell r="C515" t="str">
            <v>ud</v>
          </cell>
          <cell r="D515">
            <v>224.86</v>
          </cell>
        </row>
        <row r="516">
          <cell r="A516" t="str">
            <v>LOU041</v>
          </cell>
          <cell r="B516" t="str">
            <v>Válvula de retenção horizontal Ø 2.1/2"</v>
          </cell>
          <cell r="C516" t="str">
            <v>ud</v>
          </cell>
          <cell r="D516">
            <v>236.14</v>
          </cell>
        </row>
        <row r="517">
          <cell r="A517" t="str">
            <v>LOU042</v>
          </cell>
          <cell r="B517" t="str">
            <v>Registro globo angular Ø 2.1/2"</v>
          </cell>
          <cell r="C517" t="str">
            <v>ud</v>
          </cell>
          <cell r="D517">
            <v>121.32</v>
          </cell>
        </row>
        <row r="518">
          <cell r="A518" t="str">
            <v>LOU043</v>
          </cell>
          <cell r="B518" t="str">
            <v>Extintor PQS (pó químico seco) - 4kg</v>
          </cell>
          <cell r="C518" t="str">
            <v>ud</v>
          </cell>
          <cell r="D518">
            <v>96</v>
          </cell>
        </row>
        <row r="519">
          <cell r="A519" t="str">
            <v>LOU044</v>
          </cell>
          <cell r="B519" t="str">
            <v>Extintor PQS (pó químico seco) - 6kg</v>
          </cell>
          <cell r="C519" t="str">
            <v>ud</v>
          </cell>
          <cell r="D519">
            <v>120</v>
          </cell>
        </row>
        <row r="520">
          <cell r="A520" t="str">
            <v>LOU045</v>
          </cell>
          <cell r="B520" t="str">
            <v>Extintor Água Pressurizada (água sob pressão) - 10 litros</v>
          </cell>
          <cell r="C520" t="str">
            <v>ud</v>
          </cell>
          <cell r="D520">
            <v>111</v>
          </cell>
        </row>
        <row r="521">
          <cell r="A521" t="str">
            <v>LOU046</v>
          </cell>
          <cell r="B521" t="str">
            <v>Manômetro Ø 1"</v>
          </cell>
          <cell r="C521" t="str">
            <v>ud</v>
          </cell>
          <cell r="D521">
            <v>430.34</v>
          </cell>
        </row>
        <row r="522">
          <cell r="A522" t="str">
            <v>LOU047</v>
          </cell>
          <cell r="B522" t="str">
            <v>Registro de esfera Ø 1"</v>
          </cell>
          <cell r="C522" t="str">
            <v>ud</v>
          </cell>
          <cell r="D522">
            <v>48.99</v>
          </cell>
        </row>
        <row r="523">
          <cell r="A523" t="str">
            <v>LOU048</v>
          </cell>
          <cell r="B523" t="str">
            <v>Registro geral (gaveta) Ø 1"</v>
          </cell>
          <cell r="C523" t="str">
            <v>ud</v>
          </cell>
          <cell r="D523">
            <v>37.49</v>
          </cell>
        </row>
        <row r="524">
          <cell r="A524" t="str">
            <v>LOU049</v>
          </cell>
          <cell r="B524" t="str">
            <v>Regulador de pressão 1º estágio</v>
          </cell>
          <cell r="C524" t="str">
            <v>ud</v>
          </cell>
          <cell r="D524">
            <v>331</v>
          </cell>
        </row>
        <row r="525">
          <cell r="A525" t="str">
            <v>LOU050</v>
          </cell>
          <cell r="B525" t="str">
            <v>Cilindro de GLP P-90</v>
          </cell>
          <cell r="C525" t="str">
            <v>ud</v>
          </cell>
          <cell r="D525">
            <v>235</v>
          </cell>
        </row>
        <row r="526">
          <cell r="A526" t="str">
            <v>LOU051</v>
          </cell>
          <cell r="B526" t="str">
            <v>Pig-tail de borracha</v>
          </cell>
          <cell r="C526" t="str">
            <v>ud</v>
          </cell>
          <cell r="D526">
            <v>121</v>
          </cell>
        </row>
        <row r="527">
          <cell r="A527" t="str">
            <v>LOU052</v>
          </cell>
          <cell r="B527" t="str">
            <v>Regulador de pressão 2º estágio</v>
          </cell>
          <cell r="C527" t="str">
            <v>ud</v>
          </cell>
          <cell r="D527">
            <v>331</v>
          </cell>
        </row>
        <row r="528">
          <cell r="A528" t="str">
            <v>LOU053</v>
          </cell>
          <cell r="B528" t="str">
            <v>Extintor Gás Carbônico (CO2) - 6 kg</v>
          </cell>
          <cell r="C528" t="str">
            <v>ud</v>
          </cell>
          <cell r="D528">
            <v>361</v>
          </cell>
        </row>
        <row r="529">
          <cell r="A529" t="str">
            <v>LOU054</v>
          </cell>
          <cell r="B529" t="str">
            <v>Registro de gaveta bruto Ø 3"</v>
          </cell>
          <cell r="C529" t="str">
            <v>ud</v>
          </cell>
          <cell r="D529">
            <v>230.14</v>
          </cell>
        </row>
        <row r="530">
          <cell r="A530" t="str">
            <v>LOU058</v>
          </cell>
          <cell r="B530" t="str">
            <v>Válvula de retenção vertical Ø 1.1/4"</v>
          </cell>
          <cell r="C530" t="str">
            <v>ud</v>
          </cell>
          <cell r="D530">
            <v>34.99</v>
          </cell>
        </row>
        <row r="531">
          <cell r="A531" t="str">
            <v>LOU059</v>
          </cell>
          <cell r="B531" t="str">
            <v>Tanque de marmore de duas cubas</v>
          </cell>
          <cell r="C531" t="str">
            <v>ud</v>
          </cell>
          <cell r="D531">
            <v>65</v>
          </cell>
        </row>
        <row r="532">
          <cell r="A532" t="str">
            <v>LOU060</v>
          </cell>
          <cell r="B532" t="str">
            <v>Sifão universal</v>
          </cell>
          <cell r="C532" t="str">
            <v>ud</v>
          </cell>
          <cell r="D532">
            <v>30</v>
          </cell>
        </row>
        <row r="533">
          <cell r="A533" t="str">
            <v>LOU061</v>
          </cell>
          <cell r="B533" t="str">
            <v>Válvula de descarga para bacia sanitaria, incl acabamento</v>
          </cell>
          <cell r="C533" t="str">
            <v>ud</v>
          </cell>
          <cell r="D533">
            <v>138.24</v>
          </cell>
        </row>
        <row r="534">
          <cell r="A534" t="str">
            <v>LOU062</v>
          </cell>
          <cell r="B534" t="str">
            <v>Válvula de descarga para bacia sanitaria, incl acabamento</v>
          </cell>
          <cell r="C534" t="str">
            <v>ud</v>
          </cell>
          <cell r="D534">
            <v>138.24</v>
          </cell>
        </row>
        <row r="536">
          <cell r="A536" t="str">
            <v>EL000</v>
          </cell>
          <cell r="B536" t="str">
            <v>MATERIAL ELÉTRICO</v>
          </cell>
        </row>
        <row r="537">
          <cell r="A537" t="str">
            <v>EL001</v>
          </cell>
          <cell r="B537" t="str">
            <v>Padrão trifásico completo h=7,00m 60A</v>
          </cell>
          <cell r="C537" t="str">
            <v>ud</v>
          </cell>
          <cell r="D537">
            <v>735</v>
          </cell>
        </row>
        <row r="538">
          <cell r="A538" t="str">
            <v>EL002</v>
          </cell>
          <cell r="B538" t="str">
            <v>Fio de cobre 10,00mm², com isolamento para 750V</v>
          </cell>
          <cell r="C538" t="str">
            <v>m</v>
          </cell>
          <cell r="D538">
            <v>1.88</v>
          </cell>
        </row>
        <row r="539">
          <cell r="A539" t="str">
            <v>EL003</v>
          </cell>
          <cell r="B539" t="str">
            <v>Quadro De Dist Tripolar Embutir C/ Barramento Com Porta 24 Circuitos 100 A</v>
          </cell>
          <cell r="C539" t="str">
            <v>ud</v>
          </cell>
          <cell r="D539">
            <v>173.79</v>
          </cell>
        </row>
        <row r="540">
          <cell r="A540" t="str">
            <v>EL004</v>
          </cell>
          <cell r="B540" t="str">
            <v>Quadro De Dist Tripolar Embutir C/ Barramento Com Porta 20 Circuitos 100 A</v>
          </cell>
          <cell r="C540" t="str">
            <v>ud</v>
          </cell>
          <cell r="D540">
            <v>175.89999999999998</v>
          </cell>
        </row>
        <row r="541">
          <cell r="A541" t="str">
            <v>EL005</v>
          </cell>
          <cell r="B541" t="str">
            <v>Quadro de cargas - QDP completo</v>
          </cell>
          <cell r="C541" t="str">
            <v>ud</v>
          </cell>
          <cell r="D541">
            <v>655</v>
          </cell>
        </row>
        <row r="542">
          <cell r="A542" t="str">
            <v>EL007</v>
          </cell>
          <cell r="B542" t="str">
            <v>Mangueira de polietileno Ø 1.1/2"</v>
          </cell>
          <cell r="C542" t="str">
            <v>m</v>
          </cell>
          <cell r="D542">
            <v>1.67</v>
          </cell>
        </row>
        <row r="543">
          <cell r="A543" t="str">
            <v>EL008</v>
          </cell>
          <cell r="B543" t="str">
            <v>Mangueira de polietileno Ø 1"</v>
          </cell>
          <cell r="C543" t="str">
            <v>m</v>
          </cell>
          <cell r="D543">
            <v>0.67</v>
          </cell>
        </row>
        <row r="544">
          <cell r="A544" t="str">
            <v>EL009</v>
          </cell>
          <cell r="B544" t="str">
            <v>Mangueira de polietileno Ø 3/4"</v>
          </cell>
          <cell r="C544" t="str">
            <v>m</v>
          </cell>
          <cell r="D544">
            <v>1.19</v>
          </cell>
        </row>
        <row r="545">
          <cell r="A545" t="str">
            <v>EL010</v>
          </cell>
          <cell r="B545" t="str">
            <v>Eletroduto de PVC rígido Ø 3/4"</v>
          </cell>
          <cell r="C545" t="str">
            <v>m</v>
          </cell>
          <cell r="D545">
            <v>2.69</v>
          </cell>
        </row>
        <row r="546">
          <cell r="A546" t="str">
            <v>EL011</v>
          </cell>
          <cell r="B546" t="str">
            <v>Curva de PVC rígido Ø 3/4"</v>
          </cell>
          <cell r="C546" t="str">
            <v>ud</v>
          </cell>
          <cell r="D546">
            <v>0.85</v>
          </cell>
        </row>
        <row r="547">
          <cell r="A547" t="str">
            <v>EL012</v>
          </cell>
          <cell r="B547" t="str">
            <v>Luva de PVC rígido Ø 3/4"</v>
          </cell>
          <cell r="C547" t="str">
            <v>ud</v>
          </cell>
          <cell r="D547">
            <v>0.36</v>
          </cell>
        </row>
        <row r="548">
          <cell r="A548" t="str">
            <v>EL013</v>
          </cell>
          <cell r="B548" t="str">
            <v>Caixa esmaltada FMD 3x3"</v>
          </cell>
          <cell r="C548" t="str">
            <v>ud</v>
          </cell>
          <cell r="D548">
            <v>2.79</v>
          </cell>
        </row>
        <row r="549">
          <cell r="A549" t="str">
            <v>EL014</v>
          </cell>
          <cell r="B549" t="str">
            <v>Caixa esmaltada 4x2"</v>
          </cell>
          <cell r="C549" t="str">
            <v>ud</v>
          </cell>
          <cell r="D549">
            <v>1.23</v>
          </cell>
        </row>
        <row r="550">
          <cell r="A550" t="str">
            <v>EL015</v>
          </cell>
          <cell r="B550" t="str">
            <v>Condulete de PVC tipo L Ø 3/4"</v>
          </cell>
          <cell r="C550" t="str">
            <v>ud</v>
          </cell>
          <cell r="D550">
            <v>4.49</v>
          </cell>
        </row>
        <row r="551">
          <cell r="A551" t="str">
            <v>EL016</v>
          </cell>
          <cell r="B551" t="str">
            <v>Conector para condulete Ø 3/4"</v>
          </cell>
          <cell r="C551" t="str">
            <v>ud</v>
          </cell>
          <cell r="D551">
            <v>1.1299999999999999</v>
          </cell>
        </row>
        <row r="552">
          <cell r="A552" t="str">
            <v>EL017</v>
          </cell>
          <cell r="B552" t="str">
            <v>Luminária para lâmpada PL 20W</v>
          </cell>
          <cell r="C552" t="str">
            <v>ud</v>
          </cell>
          <cell r="D552">
            <v>36.83</v>
          </cell>
        </row>
        <row r="553">
          <cell r="A553" t="str">
            <v>EL018</v>
          </cell>
          <cell r="B553" t="str">
            <v>Luminária para lâmpada incandescente 40W</v>
          </cell>
          <cell r="C553" t="str">
            <v>ud</v>
          </cell>
          <cell r="D553">
            <v>1</v>
          </cell>
        </row>
        <row r="554">
          <cell r="A554" t="str">
            <v>EL019</v>
          </cell>
          <cell r="B554" t="str">
            <v>Arandela para lâmpada incandescente 60W</v>
          </cell>
          <cell r="C554" t="str">
            <v>ud</v>
          </cell>
          <cell r="D554">
            <v>1</v>
          </cell>
        </row>
        <row r="555">
          <cell r="A555" t="str">
            <v>EL020</v>
          </cell>
          <cell r="B555" t="str">
            <v>Fio sólido # 2,5mm² 750V</v>
          </cell>
          <cell r="C555" t="str">
            <v>m</v>
          </cell>
          <cell r="D555">
            <v>0.43</v>
          </cell>
        </row>
        <row r="556">
          <cell r="A556" t="str">
            <v>EL025</v>
          </cell>
          <cell r="B556" t="str">
            <v>Cabo sólido # 6,0mm² 750V</v>
          </cell>
          <cell r="C556" t="str">
            <v>m</v>
          </cell>
          <cell r="D556">
            <v>1.02</v>
          </cell>
        </row>
        <row r="557">
          <cell r="A557" t="str">
            <v>EL030</v>
          </cell>
          <cell r="B557" t="str">
            <v>Interruptor minuteria de 1 tecla</v>
          </cell>
          <cell r="C557" t="str">
            <v>ud</v>
          </cell>
          <cell r="D557">
            <v>20.6</v>
          </cell>
        </row>
        <row r="558">
          <cell r="A558" t="str">
            <v>EL031</v>
          </cell>
          <cell r="B558" t="str">
            <v>Interruptor de 1 tecla simples</v>
          </cell>
          <cell r="C558" t="str">
            <v>ud</v>
          </cell>
          <cell r="D558">
            <v>6.33</v>
          </cell>
        </row>
        <row r="559">
          <cell r="A559" t="str">
            <v>EL032</v>
          </cell>
          <cell r="B559" t="str">
            <v>Tomada universal 2P+T</v>
          </cell>
          <cell r="C559" t="str">
            <v>ud</v>
          </cell>
          <cell r="D559">
            <v>10.99</v>
          </cell>
        </row>
        <row r="560">
          <cell r="A560" t="str">
            <v>EL033</v>
          </cell>
          <cell r="B560" t="str">
            <v>Abraçadeira tipo D Ø 3/4"</v>
          </cell>
          <cell r="C560" t="str">
            <v>ud</v>
          </cell>
          <cell r="D560">
            <v>6</v>
          </cell>
        </row>
        <row r="561">
          <cell r="A561" t="str">
            <v>EL034</v>
          </cell>
          <cell r="B561" t="str">
            <v>Lâmpada PL 20W</v>
          </cell>
          <cell r="C561" t="str">
            <v>ud</v>
          </cell>
          <cell r="D561">
            <v>14.9</v>
          </cell>
        </row>
        <row r="562">
          <cell r="A562" t="str">
            <v>EL037</v>
          </cell>
          <cell r="B562" t="str">
            <v>Solda exotérmica</v>
          </cell>
          <cell r="C562" t="str">
            <v>ud</v>
          </cell>
          <cell r="D562">
            <v>25.55</v>
          </cell>
        </row>
        <row r="563">
          <cell r="A563" t="str">
            <v>EL038</v>
          </cell>
          <cell r="B563" t="str">
            <v>Caixa de equipotencialidade 40 x 40 x 20cm com barramento</v>
          </cell>
          <cell r="C563" t="str">
            <v>ud</v>
          </cell>
          <cell r="D563">
            <v>147.77000000000001</v>
          </cell>
        </row>
        <row r="564">
          <cell r="A564" t="str">
            <v>EL039</v>
          </cell>
          <cell r="B564" t="str">
            <v>Cabo de cobre nú # 50,0 mm²</v>
          </cell>
          <cell r="C564" t="str">
            <v>m</v>
          </cell>
          <cell r="D564">
            <v>7.92</v>
          </cell>
        </row>
        <row r="565">
          <cell r="A565" t="str">
            <v>EL040</v>
          </cell>
          <cell r="B565" t="str">
            <v>Cabo de cobre nú # 70,0 mm²</v>
          </cell>
          <cell r="C565" t="str">
            <v>m</v>
          </cell>
          <cell r="D565">
            <v>11.51</v>
          </cell>
        </row>
        <row r="566">
          <cell r="A566" t="str">
            <v>EL041</v>
          </cell>
          <cell r="B566" t="str">
            <v>Quadro de cargas - QDP completo</v>
          </cell>
          <cell r="C566" t="str">
            <v>ud</v>
          </cell>
          <cell r="D566">
            <v>1</v>
          </cell>
        </row>
        <row r="567">
          <cell r="A567" t="str">
            <v>EL042</v>
          </cell>
          <cell r="B567" t="str">
            <v>Quadro geral de distribuição</v>
          </cell>
          <cell r="C567" t="str">
            <v>ud</v>
          </cell>
          <cell r="D567">
            <v>1305.0999999999999</v>
          </cell>
        </row>
        <row r="568">
          <cell r="A568" t="str">
            <v>EL043</v>
          </cell>
          <cell r="B568" t="str">
            <v>Caixa esmaltada 4x4"</v>
          </cell>
          <cell r="C568" t="str">
            <v>ud</v>
          </cell>
          <cell r="D568">
            <v>2.93</v>
          </cell>
        </row>
        <row r="569">
          <cell r="A569" t="str">
            <v>EL044</v>
          </cell>
          <cell r="B569" t="str">
            <v>Lâmpada 26W</v>
          </cell>
          <cell r="C569" t="str">
            <v>ud</v>
          </cell>
          <cell r="D569">
            <v>19.489999999999998</v>
          </cell>
        </row>
        <row r="570">
          <cell r="A570" t="str">
            <v>EL046</v>
          </cell>
          <cell r="B570" t="str">
            <v>Arandela para lâmpada 26W</v>
          </cell>
          <cell r="C570" t="str">
            <v>ud</v>
          </cell>
          <cell r="D570">
            <v>25.26</v>
          </cell>
        </row>
        <row r="571">
          <cell r="A571" t="str">
            <v>EL047</v>
          </cell>
          <cell r="B571" t="str">
            <v>Luminária para lâmpada fluorescente 2x40W</v>
          </cell>
          <cell r="C571" t="str">
            <v>ud</v>
          </cell>
          <cell r="D571">
            <v>65</v>
          </cell>
        </row>
        <row r="572">
          <cell r="A572" t="str">
            <v>EL048</v>
          </cell>
          <cell r="B572" t="str">
            <v>Fio sólido # 2,5mm² 1000V</v>
          </cell>
          <cell r="C572" t="str">
            <v>m</v>
          </cell>
          <cell r="D572">
            <v>0.67</v>
          </cell>
        </row>
        <row r="573">
          <cell r="A573" t="str">
            <v>EL052</v>
          </cell>
          <cell r="B573" t="str">
            <v>Cabo sólido # 4,0mm² 750V</v>
          </cell>
          <cell r="C573" t="str">
            <v>m</v>
          </cell>
          <cell r="D573">
            <v>0.69</v>
          </cell>
        </row>
        <row r="574">
          <cell r="A574" t="str">
            <v>EL058</v>
          </cell>
          <cell r="B574" t="str">
            <v>Interruptor de 2 teclas simples</v>
          </cell>
          <cell r="C574" t="str">
            <v>ud</v>
          </cell>
          <cell r="D574">
            <v>7.99</v>
          </cell>
        </row>
        <row r="575">
          <cell r="A575" t="str">
            <v>EL059</v>
          </cell>
          <cell r="B575" t="str">
            <v>Interruptor de 3 teclas simples</v>
          </cell>
          <cell r="C575" t="str">
            <v>ud</v>
          </cell>
          <cell r="D575">
            <v>13.49</v>
          </cell>
        </row>
        <row r="576">
          <cell r="A576" t="str">
            <v>EL062</v>
          </cell>
          <cell r="B576" t="str">
            <v>Sinalizador pisca-pisca ou rotativo para entrada e saída de veículos</v>
          </cell>
          <cell r="C576" t="str">
            <v>ud</v>
          </cell>
          <cell r="D576">
            <v>284.29000000000002</v>
          </cell>
        </row>
        <row r="577">
          <cell r="A577" t="str">
            <v>EL063</v>
          </cell>
          <cell r="B577" t="str">
            <v>Motor de portão eletrônico 3/4 CV</v>
          </cell>
          <cell r="C577" t="str">
            <v>ud</v>
          </cell>
          <cell r="D577">
            <v>1580</v>
          </cell>
        </row>
        <row r="578">
          <cell r="A578" t="str">
            <v>EL064</v>
          </cell>
          <cell r="B578" t="str">
            <v>Central de comando do motor do portão</v>
          </cell>
          <cell r="C578" t="str">
            <v>ud</v>
          </cell>
          <cell r="D578">
            <v>400</v>
          </cell>
        </row>
        <row r="579">
          <cell r="A579" t="str">
            <v>EL066</v>
          </cell>
          <cell r="B579" t="str">
            <v>Mangueira de polietileno Ø 2"</v>
          </cell>
          <cell r="C579" t="str">
            <v>m</v>
          </cell>
          <cell r="D579">
            <v>2.38</v>
          </cell>
        </row>
        <row r="580">
          <cell r="A580" t="str">
            <v>EL067</v>
          </cell>
          <cell r="B580" t="str">
            <v>Arame guia galvanizado 14 BWG</v>
          </cell>
          <cell r="C580" t="str">
            <v>m</v>
          </cell>
          <cell r="D580">
            <v>0.14000000000000001</v>
          </cell>
        </row>
        <row r="581">
          <cell r="A581" t="str">
            <v>EL069</v>
          </cell>
          <cell r="B581" t="str">
            <v>Caixa metálica 30 x 30 x 10cm</v>
          </cell>
          <cell r="C581" t="str">
            <v>ud</v>
          </cell>
          <cell r="D581">
            <v>41.59</v>
          </cell>
        </row>
        <row r="582">
          <cell r="A582" t="str">
            <v>EL074</v>
          </cell>
          <cell r="B582" t="str">
            <v>Quadro de distribuição geral nº 7 150 x 150 x 12cm</v>
          </cell>
          <cell r="C582" t="str">
            <v>ud</v>
          </cell>
          <cell r="D582">
            <v>554.16999999999996</v>
          </cell>
        </row>
        <row r="583">
          <cell r="A583" t="str">
            <v>EL075</v>
          </cell>
          <cell r="B583" t="str">
            <v>Tampa de ferro fundido p/ caixa de entrada telefônica CP2 dimensão 127x72cm</v>
          </cell>
          <cell r="C583" t="str">
            <v>ud</v>
          </cell>
          <cell r="D583">
            <v>150</v>
          </cell>
        </row>
        <row r="584">
          <cell r="A584" t="str">
            <v>EL076</v>
          </cell>
          <cell r="B584" t="str">
            <v>Tomada telefone para caixa 4x4" Duale Branco</v>
          </cell>
          <cell r="C584" t="str">
            <v>ud</v>
          </cell>
          <cell r="D584">
            <v>12.99</v>
          </cell>
        </row>
        <row r="585">
          <cell r="A585" t="str">
            <v>EL090</v>
          </cell>
          <cell r="B585" t="str">
            <v>Cabo de cobre nú # 10,0 mm²</v>
          </cell>
          <cell r="C585" t="str">
            <v>ud</v>
          </cell>
          <cell r="D585">
            <v>1.7</v>
          </cell>
        </row>
        <row r="586">
          <cell r="A586" t="str">
            <v>EL091</v>
          </cell>
          <cell r="B586" t="str">
            <v>Haste de aterramento Ø 5/16" x 2,40m</v>
          </cell>
          <cell r="C586" t="str">
            <v>ud</v>
          </cell>
          <cell r="D586">
            <v>24.9</v>
          </cell>
        </row>
        <row r="587">
          <cell r="A587" t="str">
            <v>EL093</v>
          </cell>
          <cell r="B587" t="str">
            <v>Central para CFTV e gravação</v>
          </cell>
          <cell r="C587" t="str">
            <v>ud</v>
          </cell>
          <cell r="D587">
            <v>980</v>
          </cell>
        </row>
        <row r="588">
          <cell r="A588" t="str">
            <v>EL094</v>
          </cell>
          <cell r="B588" t="str">
            <v>Câmera para CFTV</v>
          </cell>
          <cell r="C588" t="str">
            <v>ud</v>
          </cell>
          <cell r="D588">
            <v>450</v>
          </cell>
        </row>
        <row r="589">
          <cell r="A589" t="str">
            <v>EL097</v>
          </cell>
          <cell r="B589" t="str">
            <v>Mangueira de polietileno Ø 1.1/4"</v>
          </cell>
          <cell r="C589" t="str">
            <v>m</v>
          </cell>
          <cell r="D589">
            <v>1.71</v>
          </cell>
        </row>
        <row r="590">
          <cell r="A590" t="str">
            <v>EL098</v>
          </cell>
          <cell r="B590" t="str">
            <v>Campainha toque cigarra</v>
          </cell>
          <cell r="C590" t="str">
            <v>ud</v>
          </cell>
          <cell r="D590">
            <v>63.94</v>
          </cell>
        </row>
        <row r="591">
          <cell r="A591" t="str">
            <v>EL099</v>
          </cell>
          <cell r="B591" t="str">
            <v>Luminária para lâmpada incandescente 100W</v>
          </cell>
          <cell r="C591" t="str">
            <v>ud</v>
          </cell>
          <cell r="D591">
            <v>1</v>
          </cell>
        </row>
        <row r="592">
          <cell r="A592" t="str">
            <v>EL100</v>
          </cell>
          <cell r="B592" t="str">
            <v>Lâmpada incandescente 100W</v>
          </cell>
          <cell r="C592" t="str">
            <v>ud</v>
          </cell>
          <cell r="D592">
            <v>2.4900000000000002</v>
          </cell>
        </row>
        <row r="593">
          <cell r="A593" t="str">
            <v>EL101</v>
          </cell>
          <cell r="B593" t="str">
            <v>Fio sólido # 1,5mm² 750V</v>
          </cell>
          <cell r="C593" t="str">
            <v>m</v>
          </cell>
          <cell r="D593">
            <v>0.27</v>
          </cell>
        </row>
        <row r="594">
          <cell r="A594" t="str">
            <v>EL107</v>
          </cell>
          <cell r="B594" t="str">
            <v>Cabo sólido # 10,0mm² 750V</v>
          </cell>
          <cell r="C594" t="str">
            <v>m</v>
          </cell>
          <cell r="D594">
            <v>1.88</v>
          </cell>
        </row>
        <row r="595">
          <cell r="A595" t="str">
            <v>EL112</v>
          </cell>
          <cell r="B595" t="str">
            <v>Interruptor de 1 tecla com tomada universal 2 polos conjugada</v>
          </cell>
          <cell r="C595" t="str">
            <v>ud</v>
          </cell>
          <cell r="D595">
            <v>12.74</v>
          </cell>
        </row>
        <row r="596">
          <cell r="A596" t="str">
            <v>EL113</v>
          </cell>
          <cell r="B596" t="str">
            <v>Caixa metálica 10 x 10 x 7cm</v>
          </cell>
          <cell r="C596" t="str">
            <v>ud</v>
          </cell>
          <cell r="D596">
            <v>8.17</v>
          </cell>
        </row>
        <row r="597">
          <cell r="A597" t="str">
            <v>EL123</v>
          </cell>
          <cell r="B597" t="str">
            <v>Quadro de cargas - QBI completo</v>
          </cell>
          <cell r="C597" t="str">
            <v>ud</v>
          </cell>
          <cell r="D597">
            <v>350</v>
          </cell>
        </row>
        <row r="598">
          <cell r="A598" t="str">
            <v>EL124</v>
          </cell>
          <cell r="B598" t="str">
            <v>Quadro de cargas - QFCM completo</v>
          </cell>
          <cell r="C598" t="str">
            <v>ud</v>
          </cell>
          <cell r="D598">
            <v>550</v>
          </cell>
        </row>
        <row r="599">
          <cell r="A599" t="str">
            <v>EL125</v>
          </cell>
          <cell r="B599" t="str">
            <v>Quadro de cargas</v>
          </cell>
          <cell r="C599" t="str">
            <v>ud</v>
          </cell>
          <cell r="D599">
            <v>19.850000000000001</v>
          </cell>
        </row>
        <row r="600">
          <cell r="A600" t="str">
            <v>EL127</v>
          </cell>
          <cell r="B600" t="str">
            <v>Cabo sólido # 16,0mm² 750V - Neutro</v>
          </cell>
          <cell r="C600" t="str">
            <v>m</v>
          </cell>
          <cell r="D600">
            <v>2.87</v>
          </cell>
        </row>
        <row r="601">
          <cell r="A601" t="str">
            <v>EL128</v>
          </cell>
          <cell r="B601" t="str">
            <v>Cabo sólido # 35,0mm² 750V</v>
          </cell>
          <cell r="C601" t="str">
            <v>m</v>
          </cell>
          <cell r="D601">
            <v>6.18</v>
          </cell>
        </row>
        <row r="602">
          <cell r="A602" t="str">
            <v>EL130</v>
          </cell>
          <cell r="B602" t="str">
            <v>Cabo de cobre nú # 35,0 mm²</v>
          </cell>
          <cell r="C602" t="str">
            <v>m</v>
          </cell>
          <cell r="D602">
            <v>5.72</v>
          </cell>
        </row>
        <row r="603">
          <cell r="A603" t="str">
            <v>EL131</v>
          </cell>
          <cell r="B603" t="str">
            <v>Mastro galvanizado Ø 2" x 6,00m</v>
          </cell>
          <cell r="C603" t="str">
            <v>ud</v>
          </cell>
          <cell r="D603">
            <v>199.81</v>
          </cell>
        </row>
        <row r="604">
          <cell r="A604" t="str">
            <v>EL132</v>
          </cell>
          <cell r="B604" t="str">
            <v>Base para mastro galvanizado Ø 2"</v>
          </cell>
          <cell r="C604" t="str">
            <v>ud</v>
          </cell>
          <cell r="D604">
            <v>36.950000000000003</v>
          </cell>
        </row>
        <row r="605">
          <cell r="A605" t="str">
            <v>EL133</v>
          </cell>
          <cell r="B605" t="str">
            <v>Sinalizador noturno de obstáculos para lâmpada 60W/220V</v>
          </cell>
          <cell r="C605" t="str">
            <v>ud</v>
          </cell>
          <cell r="D605">
            <v>64.5</v>
          </cell>
        </row>
        <row r="606">
          <cell r="A606" t="str">
            <v>EL134</v>
          </cell>
          <cell r="B606" t="str">
            <v>Relé fotoelétrico</v>
          </cell>
          <cell r="C606" t="str">
            <v>ud</v>
          </cell>
          <cell r="D606">
            <v>25.18</v>
          </cell>
        </row>
        <row r="607">
          <cell r="A607" t="str">
            <v>EL135</v>
          </cell>
          <cell r="B607" t="str">
            <v>Base para relé fotoelétrico</v>
          </cell>
          <cell r="C607" t="str">
            <v>ud</v>
          </cell>
          <cell r="D607">
            <v>5</v>
          </cell>
        </row>
        <row r="608">
          <cell r="A608" t="str">
            <v>EL136</v>
          </cell>
          <cell r="B608" t="str">
            <v>Lâmpada para sinalizador noturno 60W/220V</v>
          </cell>
          <cell r="C608" t="str">
            <v>ud</v>
          </cell>
          <cell r="D608">
            <v>1.27</v>
          </cell>
        </row>
        <row r="609">
          <cell r="A609" t="str">
            <v>EL137</v>
          </cell>
          <cell r="B609" t="str">
            <v>Isolador guia reforçado duplo Ø 2"</v>
          </cell>
          <cell r="C609" t="str">
            <v>ud</v>
          </cell>
          <cell r="D609">
            <v>15.28</v>
          </cell>
        </row>
        <row r="610">
          <cell r="A610" t="str">
            <v>EL138</v>
          </cell>
          <cell r="B610" t="str">
            <v>Para-raios tipo Franklin</v>
          </cell>
          <cell r="C610" t="str">
            <v>ud</v>
          </cell>
          <cell r="D610">
            <v>51.17</v>
          </cell>
        </row>
        <row r="611">
          <cell r="A611" t="str">
            <v>EL139</v>
          </cell>
          <cell r="B611" t="str">
            <v>Isolador suporte guia reforçado h=20cm</v>
          </cell>
          <cell r="C611" t="str">
            <v>ud</v>
          </cell>
          <cell r="D611">
            <v>5.13</v>
          </cell>
        </row>
        <row r="612">
          <cell r="A612" t="str">
            <v>EL140</v>
          </cell>
          <cell r="B612" t="str">
            <v>Terminal aéreo h=25cm Ø 3/8" com conector furo vertical</v>
          </cell>
          <cell r="C612" t="str">
            <v>ud</v>
          </cell>
          <cell r="D612">
            <v>8.8699999999999992</v>
          </cell>
        </row>
        <row r="613">
          <cell r="A613" t="str">
            <v>EL141</v>
          </cell>
          <cell r="B613" t="str">
            <v>Presilha para cabo de cobre # 35,00mm²</v>
          </cell>
          <cell r="C613" t="str">
            <v>ud</v>
          </cell>
          <cell r="D613">
            <v>1.94</v>
          </cell>
        </row>
        <row r="614">
          <cell r="A614" t="str">
            <v>EL142</v>
          </cell>
          <cell r="B614" t="str">
            <v>Grampo para cabo de aço (clips) # 35,00mm²</v>
          </cell>
          <cell r="C614" t="str">
            <v>ud</v>
          </cell>
          <cell r="D614">
            <v>5.13</v>
          </cell>
        </row>
        <row r="615">
          <cell r="A615" t="str">
            <v>EL152</v>
          </cell>
          <cell r="B615" t="str">
            <v>Cabo de telefone CI-50-20</v>
          </cell>
          <cell r="C615" t="str">
            <v>m</v>
          </cell>
          <cell r="D615">
            <v>1</v>
          </cell>
        </row>
        <row r="616">
          <cell r="A616" t="str">
            <v>EL153</v>
          </cell>
          <cell r="B616" t="str">
            <v>Eletroduto de PVC rígido Ø 1.1/2"</v>
          </cell>
          <cell r="C616" t="str">
            <v>m</v>
          </cell>
          <cell r="D616">
            <v>3.813333333333333</v>
          </cell>
        </row>
        <row r="617">
          <cell r="A617" t="str">
            <v>EL154</v>
          </cell>
          <cell r="B617" t="str">
            <v>Fio para CFTV</v>
          </cell>
          <cell r="C617" t="str">
            <v>m</v>
          </cell>
          <cell r="D617">
            <v>1.2</v>
          </cell>
        </row>
        <row r="618">
          <cell r="A618" t="str">
            <v>EL160</v>
          </cell>
          <cell r="B618" t="str">
            <v>Quadro de cargas - QLCM completo</v>
          </cell>
          <cell r="C618" t="str">
            <v>ud</v>
          </cell>
          <cell r="D618">
            <v>552</v>
          </cell>
        </row>
        <row r="619">
          <cell r="A619" t="str">
            <v>EL161</v>
          </cell>
          <cell r="B619" t="str">
            <v>Eletroduto corrugado 3/4 Pol</v>
          </cell>
          <cell r="C619" t="str">
            <v>m</v>
          </cell>
          <cell r="D619">
            <v>1.91</v>
          </cell>
        </row>
        <row r="620">
          <cell r="A620" t="str">
            <v>EL162</v>
          </cell>
          <cell r="B620" t="str">
            <v>Eletroduto corrugado 1 Pol</v>
          </cell>
          <cell r="C620" t="str">
            <v>m</v>
          </cell>
          <cell r="D620">
            <v>2.82</v>
          </cell>
        </row>
        <row r="621">
          <cell r="A621" t="str">
            <v>EL163</v>
          </cell>
          <cell r="B621" t="str">
            <v>Luminária para lâmpada fluorescente 2x20W</v>
          </cell>
          <cell r="C621" t="str">
            <v>ud</v>
          </cell>
          <cell r="D621">
            <v>56.17</v>
          </cell>
        </row>
        <row r="622">
          <cell r="A622" t="str">
            <v>EL164</v>
          </cell>
          <cell r="B622" t="str">
            <v>Caixa esmaltada octogonal 4x4</v>
          </cell>
          <cell r="C622" t="str">
            <v>ud</v>
          </cell>
          <cell r="D622">
            <v>2.2200000000000002</v>
          </cell>
        </row>
        <row r="624">
          <cell r="A624" t="str">
            <v>SEA000</v>
          </cell>
          <cell r="B624" t="str">
            <v>SERVIÇOS AUXILIARES</v>
          </cell>
        </row>
        <row r="625">
          <cell r="A625" t="str">
            <v>SEA002</v>
          </cell>
          <cell r="B625" t="str">
            <v>Escavação manual de cavas e valas em terreno de 1ª categoria até 1,50 m</v>
          </cell>
          <cell r="C625" t="str">
            <v>m³</v>
          </cell>
          <cell r="D625" t="e">
            <v>#N/A</v>
          </cell>
        </row>
        <row r="626">
          <cell r="A626" t="str">
            <v>SEA006</v>
          </cell>
          <cell r="B626" t="str">
            <v>Escavação mecânica de cavas e valas com retroescavadeira, de 6,00 m a 8,0 m</v>
          </cell>
          <cell r="C626" t="str">
            <v>m³</v>
          </cell>
          <cell r="D626" t="e">
            <v>#N/A</v>
          </cell>
        </row>
        <row r="627">
          <cell r="A627" t="str">
            <v>SEA007</v>
          </cell>
          <cell r="B627" t="str">
            <v>Regularização e apiloamento do fundo</v>
          </cell>
          <cell r="C627" t="str">
            <v>m²</v>
          </cell>
          <cell r="D627" t="e">
            <v>#N/A</v>
          </cell>
        </row>
        <row r="628">
          <cell r="A628" t="str">
            <v>SEA008</v>
          </cell>
          <cell r="B628" t="str">
            <v>Reaterro compactado de cavas valas com o próprio material escavado</v>
          </cell>
          <cell r="C628" t="str">
            <v>m³</v>
          </cell>
          <cell r="D628" t="e">
            <v>#N/A</v>
          </cell>
        </row>
        <row r="629">
          <cell r="A629" t="str">
            <v>SEA010</v>
          </cell>
          <cell r="B629" t="str">
            <v>Lastro de cascalho britado</v>
          </cell>
          <cell r="C629" t="str">
            <v>m³</v>
          </cell>
          <cell r="D629" t="e">
            <v>#N/A</v>
          </cell>
        </row>
        <row r="630">
          <cell r="A630" t="str">
            <v>SEA011</v>
          </cell>
          <cell r="B630" t="str">
            <v>Carga e transporte de material excedente DMT=5,0 km</v>
          </cell>
          <cell r="C630" t="str">
            <v>m³</v>
          </cell>
          <cell r="D630" t="e">
            <v>#N/A</v>
          </cell>
        </row>
        <row r="631">
          <cell r="A631" t="str">
            <v>SEA012</v>
          </cell>
          <cell r="B631" t="str">
            <v>Armadura em Aço CA - 50</v>
          </cell>
          <cell r="C631" t="str">
            <v>kg</v>
          </cell>
          <cell r="D631">
            <v>6.66</v>
          </cell>
        </row>
        <row r="632">
          <cell r="A632" t="str">
            <v>SEA013</v>
          </cell>
          <cell r="B632" t="str">
            <v>Armadura em Aço CA - 60</v>
          </cell>
          <cell r="C632" t="str">
            <v>kg</v>
          </cell>
          <cell r="D632">
            <v>6.120000000000001</v>
          </cell>
        </row>
        <row r="633">
          <cell r="A633" t="str">
            <v>SEA019</v>
          </cell>
          <cell r="B633" t="str">
            <v>Forma de madeira comum com 5 utilizações</v>
          </cell>
          <cell r="C633" t="str">
            <v>m²</v>
          </cell>
          <cell r="D633" t="e">
            <v>#N/A</v>
          </cell>
        </row>
        <row r="634">
          <cell r="A634" t="str">
            <v>SEA022</v>
          </cell>
          <cell r="B634" t="str">
            <v>Forma de chapa compensada resinada, 3 utilizações, para estrutura</v>
          </cell>
          <cell r="C634" t="str">
            <v>m²</v>
          </cell>
          <cell r="D634" t="e">
            <v>#N/A</v>
          </cell>
        </row>
        <row r="635">
          <cell r="A635" t="str">
            <v>SEA026</v>
          </cell>
          <cell r="B635" t="str">
            <v>Concreto com betoneira, Fck=13,5 Mpa</v>
          </cell>
          <cell r="C635" t="str">
            <v>m³</v>
          </cell>
          <cell r="D635" t="e">
            <v>#N/A</v>
          </cell>
        </row>
        <row r="636">
          <cell r="A636" t="str">
            <v>SEA027</v>
          </cell>
          <cell r="B636" t="str">
            <v>Concreto com betoneira, Fck=15,0 Mpa</v>
          </cell>
          <cell r="C636" t="str">
            <v>m³</v>
          </cell>
          <cell r="D636" t="e">
            <v>#N/A</v>
          </cell>
        </row>
        <row r="637">
          <cell r="A637" t="str">
            <v>SEA030</v>
          </cell>
          <cell r="B637" t="str">
            <v>Lançamento e adensamento de concreto</v>
          </cell>
          <cell r="C637" t="str">
            <v>m³</v>
          </cell>
          <cell r="D637" t="e">
            <v>#N/A</v>
          </cell>
        </row>
        <row r="638">
          <cell r="A638" t="str">
            <v>SEA032</v>
          </cell>
          <cell r="B638" t="str">
            <v>Alvenaria de tijolo maciço comum 5x10x20 cm de 1 vez</v>
          </cell>
          <cell r="C638" t="str">
            <v>m²</v>
          </cell>
          <cell r="D638" t="e">
            <v>#N/A</v>
          </cell>
        </row>
        <row r="639">
          <cell r="A639" t="str">
            <v>SEA033</v>
          </cell>
          <cell r="B639" t="str">
            <v>Chapisco com argamassa de cimento e areia no traço 1:3</v>
          </cell>
          <cell r="C639" t="str">
            <v>m²</v>
          </cell>
          <cell r="D639" t="e">
            <v>#N/A</v>
          </cell>
        </row>
        <row r="640">
          <cell r="A640" t="str">
            <v>SEA034</v>
          </cell>
          <cell r="B640" t="str">
            <v>Reboco paulista com argamassa de cimento, cal e areia 1:2:8</v>
          </cell>
          <cell r="C640" t="str">
            <v>m²</v>
          </cell>
          <cell r="D640" t="e">
            <v>#N/A</v>
          </cell>
        </row>
        <row r="641">
          <cell r="A641" t="str">
            <v>SEA036</v>
          </cell>
          <cell r="B641" t="str">
            <v>Argamassa de cimento e areia traço 1:3, c/ betoneira</v>
          </cell>
          <cell r="C641" t="str">
            <v>m³</v>
          </cell>
          <cell r="D641" t="e">
            <v>#N/A</v>
          </cell>
        </row>
        <row r="642">
          <cell r="A642" t="str">
            <v>SEA161</v>
          </cell>
          <cell r="B642" t="str">
            <v>Pintura com tinta látex acrílico, duas demãos, sem massa</v>
          </cell>
          <cell r="C642" t="str">
            <v>m²</v>
          </cell>
          <cell r="D642">
            <v>24.66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RONOGRAMA IRENICE"/>
      <sheetName val="Maria Barbosa"/>
      <sheetName val="COMP GERAL"/>
    </sheetNames>
    <sheetDataSet>
      <sheetData sheetId="0" refreshError="1"/>
      <sheetData sheetId="1" refreshError="1">
        <row r="206">
          <cell r="G206">
            <v>29.52</v>
          </cell>
        </row>
      </sheetData>
      <sheetData sheetId="2"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L65"/>
  <sheetViews>
    <sheetView view="pageBreakPreview" zoomScale="80" zoomScaleNormal="70" zoomScaleSheetLayoutView="80" workbookViewId="0">
      <selection activeCell="J62" sqref="J62"/>
    </sheetView>
  </sheetViews>
  <sheetFormatPr defaultRowHeight="12.75"/>
  <cols>
    <col min="1" max="1" width="10.85546875" customWidth="1"/>
    <col min="2" max="2" width="55.42578125" customWidth="1"/>
    <col min="3" max="3" width="18.85546875" customWidth="1"/>
    <col min="4" max="4" width="16.7109375" customWidth="1"/>
    <col min="5" max="5" width="18.85546875" bestFit="1" customWidth="1"/>
    <col min="6" max="6" width="16.140625" customWidth="1"/>
    <col min="7" max="7" width="18.5703125" customWidth="1"/>
    <col min="8" max="8" width="16.42578125" customWidth="1"/>
    <col min="9" max="9" width="17" customWidth="1"/>
    <col min="10" max="10" width="17.28515625" customWidth="1"/>
    <col min="11" max="11" width="11.5703125" customWidth="1"/>
    <col min="12" max="12" width="10.140625" bestFit="1" customWidth="1"/>
    <col min="257" max="257" width="10.85546875" customWidth="1"/>
    <col min="258" max="258" width="55.42578125" customWidth="1"/>
    <col min="259" max="259" width="18.85546875" customWidth="1"/>
    <col min="260" max="260" width="16.7109375" customWidth="1"/>
    <col min="261" max="261" width="18.85546875" bestFit="1" customWidth="1"/>
    <col min="262" max="262" width="16.140625" customWidth="1"/>
    <col min="263" max="263" width="18.5703125" customWidth="1"/>
    <col min="264" max="264" width="16.42578125" customWidth="1"/>
    <col min="265" max="265" width="17" customWidth="1"/>
    <col min="266" max="266" width="17.28515625" customWidth="1"/>
    <col min="267" max="267" width="11.5703125" customWidth="1"/>
    <col min="268" max="268" width="10.140625" bestFit="1" customWidth="1"/>
    <col min="513" max="513" width="10.85546875" customWidth="1"/>
    <col min="514" max="514" width="55.42578125" customWidth="1"/>
    <col min="515" max="515" width="18.85546875" customWidth="1"/>
    <col min="516" max="516" width="16.7109375" customWidth="1"/>
    <col min="517" max="517" width="18.85546875" bestFit="1" customWidth="1"/>
    <col min="518" max="518" width="16.140625" customWidth="1"/>
    <col min="519" max="519" width="18.5703125" customWidth="1"/>
    <col min="520" max="520" width="16.42578125" customWidth="1"/>
    <col min="521" max="521" width="17" customWidth="1"/>
    <col min="522" max="522" width="17.28515625" customWidth="1"/>
    <col min="523" max="523" width="11.5703125" customWidth="1"/>
    <col min="524" max="524" width="10.140625" bestFit="1" customWidth="1"/>
    <col min="769" max="769" width="10.85546875" customWidth="1"/>
    <col min="770" max="770" width="55.42578125" customWidth="1"/>
    <col min="771" max="771" width="18.85546875" customWidth="1"/>
    <col min="772" max="772" width="16.7109375" customWidth="1"/>
    <col min="773" max="773" width="18.85546875" bestFit="1" customWidth="1"/>
    <col min="774" max="774" width="16.140625" customWidth="1"/>
    <col min="775" max="775" width="18.5703125" customWidth="1"/>
    <col min="776" max="776" width="16.42578125" customWidth="1"/>
    <col min="777" max="777" width="17" customWidth="1"/>
    <col min="778" max="778" width="17.28515625" customWidth="1"/>
    <col min="779" max="779" width="11.5703125" customWidth="1"/>
    <col min="780" max="780" width="10.140625" bestFit="1" customWidth="1"/>
    <col min="1025" max="1025" width="10.85546875" customWidth="1"/>
    <col min="1026" max="1026" width="55.42578125" customWidth="1"/>
    <col min="1027" max="1027" width="18.85546875" customWidth="1"/>
    <col min="1028" max="1028" width="16.7109375" customWidth="1"/>
    <col min="1029" max="1029" width="18.85546875" bestFit="1" customWidth="1"/>
    <col min="1030" max="1030" width="16.140625" customWidth="1"/>
    <col min="1031" max="1031" width="18.5703125" customWidth="1"/>
    <col min="1032" max="1032" width="16.42578125" customWidth="1"/>
    <col min="1033" max="1033" width="17" customWidth="1"/>
    <col min="1034" max="1034" width="17.28515625" customWidth="1"/>
    <col min="1035" max="1035" width="11.5703125" customWidth="1"/>
    <col min="1036" max="1036" width="10.140625" bestFit="1" customWidth="1"/>
    <col min="1281" max="1281" width="10.85546875" customWidth="1"/>
    <col min="1282" max="1282" width="55.42578125" customWidth="1"/>
    <col min="1283" max="1283" width="18.85546875" customWidth="1"/>
    <col min="1284" max="1284" width="16.7109375" customWidth="1"/>
    <col min="1285" max="1285" width="18.85546875" bestFit="1" customWidth="1"/>
    <col min="1286" max="1286" width="16.140625" customWidth="1"/>
    <col min="1287" max="1287" width="18.5703125" customWidth="1"/>
    <col min="1288" max="1288" width="16.42578125" customWidth="1"/>
    <col min="1289" max="1289" width="17" customWidth="1"/>
    <col min="1290" max="1290" width="17.28515625" customWidth="1"/>
    <col min="1291" max="1291" width="11.5703125" customWidth="1"/>
    <col min="1292" max="1292" width="10.140625" bestFit="1" customWidth="1"/>
    <col min="1537" max="1537" width="10.85546875" customWidth="1"/>
    <col min="1538" max="1538" width="55.42578125" customWidth="1"/>
    <col min="1539" max="1539" width="18.85546875" customWidth="1"/>
    <col min="1540" max="1540" width="16.7109375" customWidth="1"/>
    <col min="1541" max="1541" width="18.85546875" bestFit="1" customWidth="1"/>
    <col min="1542" max="1542" width="16.140625" customWidth="1"/>
    <col min="1543" max="1543" width="18.5703125" customWidth="1"/>
    <col min="1544" max="1544" width="16.42578125" customWidth="1"/>
    <col min="1545" max="1545" width="17" customWidth="1"/>
    <col min="1546" max="1546" width="17.28515625" customWidth="1"/>
    <col min="1547" max="1547" width="11.5703125" customWidth="1"/>
    <col min="1548" max="1548" width="10.140625" bestFit="1" customWidth="1"/>
    <col min="1793" max="1793" width="10.85546875" customWidth="1"/>
    <col min="1794" max="1794" width="55.42578125" customWidth="1"/>
    <col min="1795" max="1795" width="18.85546875" customWidth="1"/>
    <col min="1796" max="1796" width="16.7109375" customWidth="1"/>
    <col min="1797" max="1797" width="18.85546875" bestFit="1" customWidth="1"/>
    <col min="1798" max="1798" width="16.140625" customWidth="1"/>
    <col min="1799" max="1799" width="18.5703125" customWidth="1"/>
    <col min="1800" max="1800" width="16.42578125" customWidth="1"/>
    <col min="1801" max="1801" width="17" customWidth="1"/>
    <col min="1802" max="1802" width="17.28515625" customWidth="1"/>
    <col min="1803" max="1803" width="11.5703125" customWidth="1"/>
    <col min="1804" max="1804" width="10.140625" bestFit="1" customWidth="1"/>
    <col min="2049" max="2049" width="10.85546875" customWidth="1"/>
    <col min="2050" max="2050" width="55.42578125" customWidth="1"/>
    <col min="2051" max="2051" width="18.85546875" customWidth="1"/>
    <col min="2052" max="2052" width="16.7109375" customWidth="1"/>
    <col min="2053" max="2053" width="18.85546875" bestFit="1" customWidth="1"/>
    <col min="2054" max="2054" width="16.140625" customWidth="1"/>
    <col min="2055" max="2055" width="18.5703125" customWidth="1"/>
    <col min="2056" max="2056" width="16.42578125" customWidth="1"/>
    <col min="2057" max="2057" width="17" customWidth="1"/>
    <col min="2058" max="2058" width="17.28515625" customWidth="1"/>
    <col min="2059" max="2059" width="11.5703125" customWidth="1"/>
    <col min="2060" max="2060" width="10.140625" bestFit="1" customWidth="1"/>
    <col min="2305" max="2305" width="10.85546875" customWidth="1"/>
    <col min="2306" max="2306" width="55.42578125" customWidth="1"/>
    <col min="2307" max="2307" width="18.85546875" customWidth="1"/>
    <col min="2308" max="2308" width="16.7109375" customWidth="1"/>
    <col min="2309" max="2309" width="18.85546875" bestFit="1" customWidth="1"/>
    <col min="2310" max="2310" width="16.140625" customWidth="1"/>
    <col min="2311" max="2311" width="18.5703125" customWidth="1"/>
    <col min="2312" max="2312" width="16.42578125" customWidth="1"/>
    <col min="2313" max="2313" width="17" customWidth="1"/>
    <col min="2314" max="2314" width="17.28515625" customWidth="1"/>
    <col min="2315" max="2315" width="11.5703125" customWidth="1"/>
    <col min="2316" max="2316" width="10.140625" bestFit="1" customWidth="1"/>
    <col min="2561" max="2561" width="10.85546875" customWidth="1"/>
    <col min="2562" max="2562" width="55.42578125" customWidth="1"/>
    <col min="2563" max="2563" width="18.85546875" customWidth="1"/>
    <col min="2564" max="2564" width="16.7109375" customWidth="1"/>
    <col min="2565" max="2565" width="18.85546875" bestFit="1" customWidth="1"/>
    <col min="2566" max="2566" width="16.140625" customWidth="1"/>
    <col min="2567" max="2567" width="18.5703125" customWidth="1"/>
    <col min="2568" max="2568" width="16.42578125" customWidth="1"/>
    <col min="2569" max="2569" width="17" customWidth="1"/>
    <col min="2570" max="2570" width="17.28515625" customWidth="1"/>
    <col min="2571" max="2571" width="11.5703125" customWidth="1"/>
    <col min="2572" max="2572" width="10.140625" bestFit="1" customWidth="1"/>
    <col min="2817" max="2817" width="10.85546875" customWidth="1"/>
    <col min="2818" max="2818" width="55.42578125" customWidth="1"/>
    <col min="2819" max="2819" width="18.85546875" customWidth="1"/>
    <col min="2820" max="2820" width="16.7109375" customWidth="1"/>
    <col min="2821" max="2821" width="18.85546875" bestFit="1" customWidth="1"/>
    <col min="2822" max="2822" width="16.140625" customWidth="1"/>
    <col min="2823" max="2823" width="18.5703125" customWidth="1"/>
    <col min="2824" max="2824" width="16.42578125" customWidth="1"/>
    <col min="2825" max="2825" width="17" customWidth="1"/>
    <col min="2826" max="2826" width="17.28515625" customWidth="1"/>
    <col min="2827" max="2827" width="11.5703125" customWidth="1"/>
    <col min="2828" max="2828" width="10.140625" bestFit="1" customWidth="1"/>
    <col min="3073" max="3073" width="10.85546875" customWidth="1"/>
    <col min="3074" max="3074" width="55.42578125" customWidth="1"/>
    <col min="3075" max="3075" width="18.85546875" customWidth="1"/>
    <col min="3076" max="3076" width="16.7109375" customWidth="1"/>
    <col min="3077" max="3077" width="18.85546875" bestFit="1" customWidth="1"/>
    <col min="3078" max="3078" width="16.140625" customWidth="1"/>
    <col min="3079" max="3079" width="18.5703125" customWidth="1"/>
    <col min="3080" max="3080" width="16.42578125" customWidth="1"/>
    <col min="3081" max="3081" width="17" customWidth="1"/>
    <col min="3082" max="3082" width="17.28515625" customWidth="1"/>
    <col min="3083" max="3083" width="11.5703125" customWidth="1"/>
    <col min="3084" max="3084" width="10.140625" bestFit="1" customWidth="1"/>
    <col min="3329" max="3329" width="10.85546875" customWidth="1"/>
    <col min="3330" max="3330" width="55.42578125" customWidth="1"/>
    <col min="3331" max="3331" width="18.85546875" customWidth="1"/>
    <col min="3332" max="3332" width="16.7109375" customWidth="1"/>
    <col min="3333" max="3333" width="18.85546875" bestFit="1" customWidth="1"/>
    <col min="3334" max="3334" width="16.140625" customWidth="1"/>
    <col min="3335" max="3335" width="18.5703125" customWidth="1"/>
    <col min="3336" max="3336" width="16.42578125" customWidth="1"/>
    <col min="3337" max="3337" width="17" customWidth="1"/>
    <col min="3338" max="3338" width="17.28515625" customWidth="1"/>
    <col min="3339" max="3339" width="11.5703125" customWidth="1"/>
    <col min="3340" max="3340" width="10.140625" bestFit="1" customWidth="1"/>
    <col min="3585" max="3585" width="10.85546875" customWidth="1"/>
    <col min="3586" max="3586" width="55.42578125" customWidth="1"/>
    <col min="3587" max="3587" width="18.85546875" customWidth="1"/>
    <col min="3588" max="3588" width="16.7109375" customWidth="1"/>
    <col min="3589" max="3589" width="18.85546875" bestFit="1" customWidth="1"/>
    <col min="3590" max="3590" width="16.140625" customWidth="1"/>
    <col min="3591" max="3591" width="18.5703125" customWidth="1"/>
    <col min="3592" max="3592" width="16.42578125" customWidth="1"/>
    <col min="3593" max="3593" width="17" customWidth="1"/>
    <col min="3594" max="3594" width="17.28515625" customWidth="1"/>
    <col min="3595" max="3595" width="11.5703125" customWidth="1"/>
    <col min="3596" max="3596" width="10.140625" bestFit="1" customWidth="1"/>
    <col min="3841" max="3841" width="10.85546875" customWidth="1"/>
    <col min="3842" max="3842" width="55.42578125" customWidth="1"/>
    <col min="3843" max="3843" width="18.85546875" customWidth="1"/>
    <col min="3844" max="3844" width="16.7109375" customWidth="1"/>
    <col min="3845" max="3845" width="18.85546875" bestFit="1" customWidth="1"/>
    <col min="3846" max="3846" width="16.140625" customWidth="1"/>
    <col min="3847" max="3847" width="18.5703125" customWidth="1"/>
    <col min="3848" max="3848" width="16.42578125" customWidth="1"/>
    <col min="3849" max="3849" width="17" customWidth="1"/>
    <col min="3850" max="3850" width="17.28515625" customWidth="1"/>
    <col min="3851" max="3851" width="11.5703125" customWidth="1"/>
    <col min="3852" max="3852" width="10.140625" bestFit="1" customWidth="1"/>
    <col min="4097" max="4097" width="10.85546875" customWidth="1"/>
    <col min="4098" max="4098" width="55.42578125" customWidth="1"/>
    <col min="4099" max="4099" width="18.85546875" customWidth="1"/>
    <col min="4100" max="4100" width="16.7109375" customWidth="1"/>
    <col min="4101" max="4101" width="18.85546875" bestFit="1" customWidth="1"/>
    <col min="4102" max="4102" width="16.140625" customWidth="1"/>
    <col min="4103" max="4103" width="18.5703125" customWidth="1"/>
    <col min="4104" max="4104" width="16.42578125" customWidth="1"/>
    <col min="4105" max="4105" width="17" customWidth="1"/>
    <col min="4106" max="4106" width="17.28515625" customWidth="1"/>
    <col min="4107" max="4107" width="11.5703125" customWidth="1"/>
    <col min="4108" max="4108" width="10.140625" bestFit="1" customWidth="1"/>
    <col min="4353" max="4353" width="10.85546875" customWidth="1"/>
    <col min="4354" max="4354" width="55.42578125" customWidth="1"/>
    <col min="4355" max="4355" width="18.85546875" customWidth="1"/>
    <col min="4356" max="4356" width="16.7109375" customWidth="1"/>
    <col min="4357" max="4357" width="18.85546875" bestFit="1" customWidth="1"/>
    <col min="4358" max="4358" width="16.140625" customWidth="1"/>
    <col min="4359" max="4359" width="18.5703125" customWidth="1"/>
    <col min="4360" max="4360" width="16.42578125" customWidth="1"/>
    <col min="4361" max="4361" width="17" customWidth="1"/>
    <col min="4362" max="4362" width="17.28515625" customWidth="1"/>
    <col min="4363" max="4363" width="11.5703125" customWidth="1"/>
    <col min="4364" max="4364" width="10.140625" bestFit="1" customWidth="1"/>
    <col min="4609" max="4609" width="10.85546875" customWidth="1"/>
    <col min="4610" max="4610" width="55.42578125" customWidth="1"/>
    <col min="4611" max="4611" width="18.85546875" customWidth="1"/>
    <col min="4612" max="4612" width="16.7109375" customWidth="1"/>
    <col min="4613" max="4613" width="18.85546875" bestFit="1" customWidth="1"/>
    <col min="4614" max="4614" width="16.140625" customWidth="1"/>
    <col min="4615" max="4615" width="18.5703125" customWidth="1"/>
    <col min="4616" max="4616" width="16.42578125" customWidth="1"/>
    <col min="4617" max="4617" width="17" customWidth="1"/>
    <col min="4618" max="4618" width="17.28515625" customWidth="1"/>
    <col min="4619" max="4619" width="11.5703125" customWidth="1"/>
    <col min="4620" max="4620" width="10.140625" bestFit="1" customWidth="1"/>
    <col min="4865" max="4865" width="10.85546875" customWidth="1"/>
    <col min="4866" max="4866" width="55.42578125" customWidth="1"/>
    <col min="4867" max="4867" width="18.85546875" customWidth="1"/>
    <col min="4868" max="4868" width="16.7109375" customWidth="1"/>
    <col min="4869" max="4869" width="18.85546875" bestFit="1" customWidth="1"/>
    <col min="4870" max="4870" width="16.140625" customWidth="1"/>
    <col min="4871" max="4871" width="18.5703125" customWidth="1"/>
    <col min="4872" max="4872" width="16.42578125" customWidth="1"/>
    <col min="4873" max="4873" width="17" customWidth="1"/>
    <col min="4874" max="4874" width="17.28515625" customWidth="1"/>
    <col min="4875" max="4875" width="11.5703125" customWidth="1"/>
    <col min="4876" max="4876" width="10.140625" bestFit="1" customWidth="1"/>
    <col min="5121" max="5121" width="10.85546875" customWidth="1"/>
    <col min="5122" max="5122" width="55.42578125" customWidth="1"/>
    <col min="5123" max="5123" width="18.85546875" customWidth="1"/>
    <col min="5124" max="5124" width="16.7109375" customWidth="1"/>
    <col min="5125" max="5125" width="18.85546875" bestFit="1" customWidth="1"/>
    <col min="5126" max="5126" width="16.140625" customWidth="1"/>
    <col min="5127" max="5127" width="18.5703125" customWidth="1"/>
    <col min="5128" max="5128" width="16.42578125" customWidth="1"/>
    <col min="5129" max="5129" width="17" customWidth="1"/>
    <col min="5130" max="5130" width="17.28515625" customWidth="1"/>
    <col min="5131" max="5131" width="11.5703125" customWidth="1"/>
    <col min="5132" max="5132" width="10.140625" bestFit="1" customWidth="1"/>
    <col min="5377" max="5377" width="10.85546875" customWidth="1"/>
    <col min="5378" max="5378" width="55.42578125" customWidth="1"/>
    <col min="5379" max="5379" width="18.85546875" customWidth="1"/>
    <col min="5380" max="5380" width="16.7109375" customWidth="1"/>
    <col min="5381" max="5381" width="18.85546875" bestFit="1" customWidth="1"/>
    <col min="5382" max="5382" width="16.140625" customWidth="1"/>
    <col min="5383" max="5383" width="18.5703125" customWidth="1"/>
    <col min="5384" max="5384" width="16.42578125" customWidth="1"/>
    <col min="5385" max="5385" width="17" customWidth="1"/>
    <col min="5386" max="5386" width="17.28515625" customWidth="1"/>
    <col min="5387" max="5387" width="11.5703125" customWidth="1"/>
    <col min="5388" max="5388" width="10.140625" bestFit="1" customWidth="1"/>
    <col min="5633" max="5633" width="10.85546875" customWidth="1"/>
    <col min="5634" max="5634" width="55.42578125" customWidth="1"/>
    <col min="5635" max="5635" width="18.85546875" customWidth="1"/>
    <col min="5636" max="5636" width="16.7109375" customWidth="1"/>
    <col min="5637" max="5637" width="18.85546875" bestFit="1" customWidth="1"/>
    <col min="5638" max="5638" width="16.140625" customWidth="1"/>
    <col min="5639" max="5639" width="18.5703125" customWidth="1"/>
    <col min="5640" max="5640" width="16.42578125" customWidth="1"/>
    <col min="5641" max="5641" width="17" customWidth="1"/>
    <col min="5642" max="5642" width="17.28515625" customWidth="1"/>
    <col min="5643" max="5643" width="11.5703125" customWidth="1"/>
    <col min="5644" max="5644" width="10.140625" bestFit="1" customWidth="1"/>
    <col min="5889" max="5889" width="10.85546875" customWidth="1"/>
    <col min="5890" max="5890" width="55.42578125" customWidth="1"/>
    <col min="5891" max="5891" width="18.85546875" customWidth="1"/>
    <col min="5892" max="5892" width="16.7109375" customWidth="1"/>
    <col min="5893" max="5893" width="18.85546875" bestFit="1" customWidth="1"/>
    <col min="5894" max="5894" width="16.140625" customWidth="1"/>
    <col min="5895" max="5895" width="18.5703125" customWidth="1"/>
    <col min="5896" max="5896" width="16.42578125" customWidth="1"/>
    <col min="5897" max="5897" width="17" customWidth="1"/>
    <col min="5898" max="5898" width="17.28515625" customWidth="1"/>
    <col min="5899" max="5899" width="11.5703125" customWidth="1"/>
    <col min="5900" max="5900" width="10.140625" bestFit="1" customWidth="1"/>
    <col min="6145" max="6145" width="10.85546875" customWidth="1"/>
    <col min="6146" max="6146" width="55.42578125" customWidth="1"/>
    <col min="6147" max="6147" width="18.85546875" customWidth="1"/>
    <col min="6148" max="6148" width="16.7109375" customWidth="1"/>
    <col min="6149" max="6149" width="18.85546875" bestFit="1" customWidth="1"/>
    <col min="6150" max="6150" width="16.140625" customWidth="1"/>
    <col min="6151" max="6151" width="18.5703125" customWidth="1"/>
    <col min="6152" max="6152" width="16.42578125" customWidth="1"/>
    <col min="6153" max="6153" width="17" customWidth="1"/>
    <col min="6154" max="6154" width="17.28515625" customWidth="1"/>
    <col min="6155" max="6155" width="11.5703125" customWidth="1"/>
    <col min="6156" max="6156" width="10.140625" bestFit="1" customWidth="1"/>
    <col min="6401" max="6401" width="10.85546875" customWidth="1"/>
    <col min="6402" max="6402" width="55.42578125" customWidth="1"/>
    <col min="6403" max="6403" width="18.85546875" customWidth="1"/>
    <col min="6404" max="6404" width="16.7109375" customWidth="1"/>
    <col min="6405" max="6405" width="18.85546875" bestFit="1" customWidth="1"/>
    <col min="6406" max="6406" width="16.140625" customWidth="1"/>
    <col min="6407" max="6407" width="18.5703125" customWidth="1"/>
    <col min="6408" max="6408" width="16.42578125" customWidth="1"/>
    <col min="6409" max="6409" width="17" customWidth="1"/>
    <col min="6410" max="6410" width="17.28515625" customWidth="1"/>
    <col min="6411" max="6411" width="11.5703125" customWidth="1"/>
    <col min="6412" max="6412" width="10.140625" bestFit="1" customWidth="1"/>
    <col min="6657" max="6657" width="10.85546875" customWidth="1"/>
    <col min="6658" max="6658" width="55.42578125" customWidth="1"/>
    <col min="6659" max="6659" width="18.85546875" customWidth="1"/>
    <col min="6660" max="6660" width="16.7109375" customWidth="1"/>
    <col min="6661" max="6661" width="18.85546875" bestFit="1" customWidth="1"/>
    <col min="6662" max="6662" width="16.140625" customWidth="1"/>
    <col min="6663" max="6663" width="18.5703125" customWidth="1"/>
    <col min="6664" max="6664" width="16.42578125" customWidth="1"/>
    <col min="6665" max="6665" width="17" customWidth="1"/>
    <col min="6666" max="6666" width="17.28515625" customWidth="1"/>
    <col min="6667" max="6667" width="11.5703125" customWidth="1"/>
    <col min="6668" max="6668" width="10.140625" bestFit="1" customWidth="1"/>
    <col min="6913" max="6913" width="10.85546875" customWidth="1"/>
    <col min="6914" max="6914" width="55.42578125" customWidth="1"/>
    <col min="6915" max="6915" width="18.85546875" customWidth="1"/>
    <col min="6916" max="6916" width="16.7109375" customWidth="1"/>
    <col min="6917" max="6917" width="18.85546875" bestFit="1" customWidth="1"/>
    <col min="6918" max="6918" width="16.140625" customWidth="1"/>
    <col min="6919" max="6919" width="18.5703125" customWidth="1"/>
    <col min="6920" max="6920" width="16.42578125" customWidth="1"/>
    <col min="6921" max="6921" width="17" customWidth="1"/>
    <col min="6922" max="6922" width="17.28515625" customWidth="1"/>
    <col min="6923" max="6923" width="11.5703125" customWidth="1"/>
    <col min="6924" max="6924" width="10.140625" bestFit="1" customWidth="1"/>
    <col min="7169" max="7169" width="10.85546875" customWidth="1"/>
    <col min="7170" max="7170" width="55.42578125" customWidth="1"/>
    <col min="7171" max="7171" width="18.85546875" customWidth="1"/>
    <col min="7172" max="7172" width="16.7109375" customWidth="1"/>
    <col min="7173" max="7173" width="18.85546875" bestFit="1" customWidth="1"/>
    <col min="7174" max="7174" width="16.140625" customWidth="1"/>
    <col min="7175" max="7175" width="18.5703125" customWidth="1"/>
    <col min="7176" max="7176" width="16.42578125" customWidth="1"/>
    <col min="7177" max="7177" width="17" customWidth="1"/>
    <col min="7178" max="7178" width="17.28515625" customWidth="1"/>
    <col min="7179" max="7179" width="11.5703125" customWidth="1"/>
    <col min="7180" max="7180" width="10.140625" bestFit="1" customWidth="1"/>
    <col min="7425" max="7425" width="10.85546875" customWidth="1"/>
    <col min="7426" max="7426" width="55.42578125" customWidth="1"/>
    <col min="7427" max="7427" width="18.85546875" customWidth="1"/>
    <col min="7428" max="7428" width="16.7109375" customWidth="1"/>
    <col min="7429" max="7429" width="18.85546875" bestFit="1" customWidth="1"/>
    <col min="7430" max="7430" width="16.140625" customWidth="1"/>
    <col min="7431" max="7431" width="18.5703125" customWidth="1"/>
    <col min="7432" max="7432" width="16.42578125" customWidth="1"/>
    <col min="7433" max="7433" width="17" customWidth="1"/>
    <col min="7434" max="7434" width="17.28515625" customWidth="1"/>
    <col min="7435" max="7435" width="11.5703125" customWidth="1"/>
    <col min="7436" max="7436" width="10.140625" bestFit="1" customWidth="1"/>
    <col min="7681" max="7681" width="10.85546875" customWidth="1"/>
    <col min="7682" max="7682" width="55.42578125" customWidth="1"/>
    <col min="7683" max="7683" width="18.85546875" customWidth="1"/>
    <col min="7684" max="7684" width="16.7109375" customWidth="1"/>
    <col min="7685" max="7685" width="18.85546875" bestFit="1" customWidth="1"/>
    <col min="7686" max="7686" width="16.140625" customWidth="1"/>
    <col min="7687" max="7687" width="18.5703125" customWidth="1"/>
    <col min="7688" max="7688" width="16.42578125" customWidth="1"/>
    <col min="7689" max="7689" width="17" customWidth="1"/>
    <col min="7690" max="7690" width="17.28515625" customWidth="1"/>
    <col min="7691" max="7691" width="11.5703125" customWidth="1"/>
    <col min="7692" max="7692" width="10.140625" bestFit="1" customWidth="1"/>
    <col min="7937" max="7937" width="10.85546875" customWidth="1"/>
    <col min="7938" max="7938" width="55.42578125" customWidth="1"/>
    <col min="7939" max="7939" width="18.85546875" customWidth="1"/>
    <col min="7940" max="7940" width="16.7109375" customWidth="1"/>
    <col min="7941" max="7941" width="18.85546875" bestFit="1" customWidth="1"/>
    <col min="7942" max="7942" width="16.140625" customWidth="1"/>
    <col min="7943" max="7943" width="18.5703125" customWidth="1"/>
    <col min="7944" max="7944" width="16.42578125" customWidth="1"/>
    <col min="7945" max="7945" width="17" customWidth="1"/>
    <col min="7946" max="7946" width="17.28515625" customWidth="1"/>
    <col min="7947" max="7947" width="11.5703125" customWidth="1"/>
    <col min="7948" max="7948" width="10.140625" bestFit="1" customWidth="1"/>
    <col min="8193" max="8193" width="10.85546875" customWidth="1"/>
    <col min="8194" max="8194" width="55.42578125" customWidth="1"/>
    <col min="8195" max="8195" width="18.85546875" customWidth="1"/>
    <col min="8196" max="8196" width="16.7109375" customWidth="1"/>
    <col min="8197" max="8197" width="18.85546875" bestFit="1" customWidth="1"/>
    <col min="8198" max="8198" width="16.140625" customWidth="1"/>
    <col min="8199" max="8199" width="18.5703125" customWidth="1"/>
    <col min="8200" max="8200" width="16.42578125" customWidth="1"/>
    <col min="8201" max="8201" width="17" customWidth="1"/>
    <col min="8202" max="8202" width="17.28515625" customWidth="1"/>
    <col min="8203" max="8203" width="11.5703125" customWidth="1"/>
    <col min="8204" max="8204" width="10.140625" bestFit="1" customWidth="1"/>
    <col min="8449" max="8449" width="10.85546875" customWidth="1"/>
    <col min="8450" max="8450" width="55.42578125" customWidth="1"/>
    <col min="8451" max="8451" width="18.85546875" customWidth="1"/>
    <col min="8452" max="8452" width="16.7109375" customWidth="1"/>
    <col min="8453" max="8453" width="18.85546875" bestFit="1" customWidth="1"/>
    <col min="8454" max="8454" width="16.140625" customWidth="1"/>
    <col min="8455" max="8455" width="18.5703125" customWidth="1"/>
    <col min="8456" max="8456" width="16.42578125" customWidth="1"/>
    <col min="8457" max="8457" width="17" customWidth="1"/>
    <col min="8458" max="8458" width="17.28515625" customWidth="1"/>
    <col min="8459" max="8459" width="11.5703125" customWidth="1"/>
    <col min="8460" max="8460" width="10.140625" bestFit="1" customWidth="1"/>
    <col min="8705" max="8705" width="10.85546875" customWidth="1"/>
    <col min="8706" max="8706" width="55.42578125" customWidth="1"/>
    <col min="8707" max="8707" width="18.85546875" customWidth="1"/>
    <col min="8708" max="8708" width="16.7109375" customWidth="1"/>
    <col min="8709" max="8709" width="18.85546875" bestFit="1" customWidth="1"/>
    <col min="8710" max="8710" width="16.140625" customWidth="1"/>
    <col min="8711" max="8711" width="18.5703125" customWidth="1"/>
    <col min="8712" max="8712" width="16.42578125" customWidth="1"/>
    <col min="8713" max="8713" width="17" customWidth="1"/>
    <col min="8714" max="8714" width="17.28515625" customWidth="1"/>
    <col min="8715" max="8715" width="11.5703125" customWidth="1"/>
    <col min="8716" max="8716" width="10.140625" bestFit="1" customWidth="1"/>
    <col min="8961" max="8961" width="10.85546875" customWidth="1"/>
    <col min="8962" max="8962" width="55.42578125" customWidth="1"/>
    <col min="8963" max="8963" width="18.85546875" customWidth="1"/>
    <col min="8964" max="8964" width="16.7109375" customWidth="1"/>
    <col min="8965" max="8965" width="18.85546875" bestFit="1" customWidth="1"/>
    <col min="8966" max="8966" width="16.140625" customWidth="1"/>
    <col min="8967" max="8967" width="18.5703125" customWidth="1"/>
    <col min="8968" max="8968" width="16.42578125" customWidth="1"/>
    <col min="8969" max="8969" width="17" customWidth="1"/>
    <col min="8970" max="8970" width="17.28515625" customWidth="1"/>
    <col min="8971" max="8971" width="11.5703125" customWidth="1"/>
    <col min="8972" max="8972" width="10.140625" bestFit="1" customWidth="1"/>
    <col min="9217" max="9217" width="10.85546875" customWidth="1"/>
    <col min="9218" max="9218" width="55.42578125" customWidth="1"/>
    <col min="9219" max="9219" width="18.85546875" customWidth="1"/>
    <col min="9220" max="9220" width="16.7109375" customWidth="1"/>
    <col min="9221" max="9221" width="18.85546875" bestFit="1" customWidth="1"/>
    <col min="9222" max="9222" width="16.140625" customWidth="1"/>
    <col min="9223" max="9223" width="18.5703125" customWidth="1"/>
    <col min="9224" max="9224" width="16.42578125" customWidth="1"/>
    <col min="9225" max="9225" width="17" customWidth="1"/>
    <col min="9226" max="9226" width="17.28515625" customWidth="1"/>
    <col min="9227" max="9227" width="11.5703125" customWidth="1"/>
    <col min="9228" max="9228" width="10.140625" bestFit="1" customWidth="1"/>
    <col min="9473" max="9473" width="10.85546875" customWidth="1"/>
    <col min="9474" max="9474" width="55.42578125" customWidth="1"/>
    <col min="9475" max="9475" width="18.85546875" customWidth="1"/>
    <col min="9476" max="9476" width="16.7109375" customWidth="1"/>
    <col min="9477" max="9477" width="18.85546875" bestFit="1" customWidth="1"/>
    <col min="9478" max="9478" width="16.140625" customWidth="1"/>
    <col min="9479" max="9479" width="18.5703125" customWidth="1"/>
    <col min="9480" max="9480" width="16.42578125" customWidth="1"/>
    <col min="9481" max="9481" width="17" customWidth="1"/>
    <col min="9482" max="9482" width="17.28515625" customWidth="1"/>
    <col min="9483" max="9483" width="11.5703125" customWidth="1"/>
    <col min="9484" max="9484" width="10.140625" bestFit="1" customWidth="1"/>
    <col min="9729" max="9729" width="10.85546875" customWidth="1"/>
    <col min="9730" max="9730" width="55.42578125" customWidth="1"/>
    <col min="9731" max="9731" width="18.85546875" customWidth="1"/>
    <col min="9732" max="9732" width="16.7109375" customWidth="1"/>
    <col min="9733" max="9733" width="18.85546875" bestFit="1" customWidth="1"/>
    <col min="9734" max="9734" width="16.140625" customWidth="1"/>
    <col min="9735" max="9735" width="18.5703125" customWidth="1"/>
    <col min="9736" max="9736" width="16.42578125" customWidth="1"/>
    <col min="9737" max="9737" width="17" customWidth="1"/>
    <col min="9738" max="9738" width="17.28515625" customWidth="1"/>
    <col min="9739" max="9739" width="11.5703125" customWidth="1"/>
    <col min="9740" max="9740" width="10.140625" bestFit="1" customWidth="1"/>
    <col min="9985" max="9985" width="10.85546875" customWidth="1"/>
    <col min="9986" max="9986" width="55.42578125" customWidth="1"/>
    <col min="9987" max="9987" width="18.85546875" customWidth="1"/>
    <col min="9988" max="9988" width="16.7109375" customWidth="1"/>
    <col min="9989" max="9989" width="18.85546875" bestFit="1" customWidth="1"/>
    <col min="9990" max="9990" width="16.140625" customWidth="1"/>
    <col min="9991" max="9991" width="18.5703125" customWidth="1"/>
    <col min="9992" max="9992" width="16.42578125" customWidth="1"/>
    <col min="9993" max="9993" width="17" customWidth="1"/>
    <col min="9994" max="9994" width="17.28515625" customWidth="1"/>
    <col min="9995" max="9995" width="11.5703125" customWidth="1"/>
    <col min="9996" max="9996" width="10.140625" bestFit="1" customWidth="1"/>
    <col min="10241" max="10241" width="10.85546875" customWidth="1"/>
    <col min="10242" max="10242" width="55.42578125" customWidth="1"/>
    <col min="10243" max="10243" width="18.85546875" customWidth="1"/>
    <col min="10244" max="10244" width="16.7109375" customWidth="1"/>
    <col min="10245" max="10245" width="18.85546875" bestFit="1" customWidth="1"/>
    <col min="10246" max="10246" width="16.140625" customWidth="1"/>
    <col min="10247" max="10247" width="18.5703125" customWidth="1"/>
    <col min="10248" max="10248" width="16.42578125" customWidth="1"/>
    <col min="10249" max="10249" width="17" customWidth="1"/>
    <col min="10250" max="10250" width="17.28515625" customWidth="1"/>
    <col min="10251" max="10251" width="11.5703125" customWidth="1"/>
    <col min="10252" max="10252" width="10.140625" bestFit="1" customWidth="1"/>
    <col min="10497" max="10497" width="10.85546875" customWidth="1"/>
    <col min="10498" max="10498" width="55.42578125" customWidth="1"/>
    <col min="10499" max="10499" width="18.85546875" customWidth="1"/>
    <col min="10500" max="10500" width="16.7109375" customWidth="1"/>
    <col min="10501" max="10501" width="18.85546875" bestFit="1" customWidth="1"/>
    <col min="10502" max="10502" width="16.140625" customWidth="1"/>
    <col min="10503" max="10503" width="18.5703125" customWidth="1"/>
    <col min="10504" max="10504" width="16.42578125" customWidth="1"/>
    <col min="10505" max="10505" width="17" customWidth="1"/>
    <col min="10506" max="10506" width="17.28515625" customWidth="1"/>
    <col min="10507" max="10507" width="11.5703125" customWidth="1"/>
    <col min="10508" max="10508" width="10.140625" bestFit="1" customWidth="1"/>
    <col min="10753" max="10753" width="10.85546875" customWidth="1"/>
    <col min="10754" max="10754" width="55.42578125" customWidth="1"/>
    <col min="10755" max="10755" width="18.85546875" customWidth="1"/>
    <col min="10756" max="10756" width="16.7109375" customWidth="1"/>
    <col min="10757" max="10757" width="18.85546875" bestFit="1" customWidth="1"/>
    <col min="10758" max="10758" width="16.140625" customWidth="1"/>
    <col min="10759" max="10759" width="18.5703125" customWidth="1"/>
    <col min="10760" max="10760" width="16.42578125" customWidth="1"/>
    <col min="10761" max="10761" width="17" customWidth="1"/>
    <col min="10762" max="10762" width="17.28515625" customWidth="1"/>
    <col min="10763" max="10763" width="11.5703125" customWidth="1"/>
    <col min="10764" max="10764" width="10.140625" bestFit="1" customWidth="1"/>
    <col min="11009" max="11009" width="10.85546875" customWidth="1"/>
    <col min="11010" max="11010" width="55.42578125" customWidth="1"/>
    <col min="11011" max="11011" width="18.85546875" customWidth="1"/>
    <col min="11012" max="11012" width="16.7109375" customWidth="1"/>
    <col min="11013" max="11013" width="18.85546875" bestFit="1" customWidth="1"/>
    <col min="11014" max="11014" width="16.140625" customWidth="1"/>
    <col min="11015" max="11015" width="18.5703125" customWidth="1"/>
    <col min="11016" max="11016" width="16.42578125" customWidth="1"/>
    <col min="11017" max="11017" width="17" customWidth="1"/>
    <col min="11018" max="11018" width="17.28515625" customWidth="1"/>
    <col min="11019" max="11019" width="11.5703125" customWidth="1"/>
    <col min="11020" max="11020" width="10.140625" bestFit="1" customWidth="1"/>
    <col min="11265" max="11265" width="10.85546875" customWidth="1"/>
    <col min="11266" max="11266" width="55.42578125" customWidth="1"/>
    <col min="11267" max="11267" width="18.85546875" customWidth="1"/>
    <col min="11268" max="11268" width="16.7109375" customWidth="1"/>
    <col min="11269" max="11269" width="18.85546875" bestFit="1" customWidth="1"/>
    <col min="11270" max="11270" width="16.140625" customWidth="1"/>
    <col min="11271" max="11271" width="18.5703125" customWidth="1"/>
    <col min="11272" max="11272" width="16.42578125" customWidth="1"/>
    <col min="11273" max="11273" width="17" customWidth="1"/>
    <col min="11274" max="11274" width="17.28515625" customWidth="1"/>
    <col min="11275" max="11275" width="11.5703125" customWidth="1"/>
    <col min="11276" max="11276" width="10.140625" bestFit="1" customWidth="1"/>
    <col min="11521" max="11521" width="10.85546875" customWidth="1"/>
    <col min="11522" max="11522" width="55.42578125" customWidth="1"/>
    <col min="11523" max="11523" width="18.85546875" customWidth="1"/>
    <col min="11524" max="11524" width="16.7109375" customWidth="1"/>
    <col min="11525" max="11525" width="18.85546875" bestFit="1" customWidth="1"/>
    <col min="11526" max="11526" width="16.140625" customWidth="1"/>
    <col min="11527" max="11527" width="18.5703125" customWidth="1"/>
    <col min="11528" max="11528" width="16.42578125" customWidth="1"/>
    <col min="11529" max="11529" width="17" customWidth="1"/>
    <col min="11530" max="11530" width="17.28515625" customWidth="1"/>
    <col min="11531" max="11531" width="11.5703125" customWidth="1"/>
    <col min="11532" max="11532" width="10.140625" bestFit="1" customWidth="1"/>
    <col min="11777" max="11777" width="10.85546875" customWidth="1"/>
    <col min="11778" max="11778" width="55.42578125" customWidth="1"/>
    <col min="11779" max="11779" width="18.85546875" customWidth="1"/>
    <col min="11780" max="11780" width="16.7109375" customWidth="1"/>
    <col min="11781" max="11781" width="18.85546875" bestFit="1" customWidth="1"/>
    <col min="11782" max="11782" width="16.140625" customWidth="1"/>
    <col min="11783" max="11783" width="18.5703125" customWidth="1"/>
    <col min="11784" max="11784" width="16.42578125" customWidth="1"/>
    <col min="11785" max="11785" width="17" customWidth="1"/>
    <col min="11786" max="11786" width="17.28515625" customWidth="1"/>
    <col min="11787" max="11787" width="11.5703125" customWidth="1"/>
    <col min="11788" max="11788" width="10.140625" bestFit="1" customWidth="1"/>
    <col min="12033" max="12033" width="10.85546875" customWidth="1"/>
    <col min="12034" max="12034" width="55.42578125" customWidth="1"/>
    <col min="12035" max="12035" width="18.85546875" customWidth="1"/>
    <col min="12036" max="12036" width="16.7109375" customWidth="1"/>
    <col min="12037" max="12037" width="18.85546875" bestFit="1" customWidth="1"/>
    <col min="12038" max="12038" width="16.140625" customWidth="1"/>
    <col min="12039" max="12039" width="18.5703125" customWidth="1"/>
    <col min="12040" max="12040" width="16.42578125" customWidth="1"/>
    <col min="12041" max="12041" width="17" customWidth="1"/>
    <col min="12042" max="12042" width="17.28515625" customWidth="1"/>
    <col min="12043" max="12043" width="11.5703125" customWidth="1"/>
    <col min="12044" max="12044" width="10.140625" bestFit="1" customWidth="1"/>
    <col min="12289" max="12289" width="10.85546875" customWidth="1"/>
    <col min="12290" max="12290" width="55.42578125" customWidth="1"/>
    <col min="12291" max="12291" width="18.85546875" customWidth="1"/>
    <col min="12292" max="12292" width="16.7109375" customWidth="1"/>
    <col min="12293" max="12293" width="18.85546875" bestFit="1" customWidth="1"/>
    <col min="12294" max="12294" width="16.140625" customWidth="1"/>
    <col min="12295" max="12295" width="18.5703125" customWidth="1"/>
    <col min="12296" max="12296" width="16.42578125" customWidth="1"/>
    <col min="12297" max="12297" width="17" customWidth="1"/>
    <col min="12298" max="12298" width="17.28515625" customWidth="1"/>
    <col min="12299" max="12299" width="11.5703125" customWidth="1"/>
    <col min="12300" max="12300" width="10.140625" bestFit="1" customWidth="1"/>
    <col min="12545" max="12545" width="10.85546875" customWidth="1"/>
    <col min="12546" max="12546" width="55.42578125" customWidth="1"/>
    <col min="12547" max="12547" width="18.85546875" customWidth="1"/>
    <col min="12548" max="12548" width="16.7109375" customWidth="1"/>
    <col min="12549" max="12549" width="18.85546875" bestFit="1" customWidth="1"/>
    <col min="12550" max="12550" width="16.140625" customWidth="1"/>
    <col min="12551" max="12551" width="18.5703125" customWidth="1"/>
    <col min="12552" max="12552" width="16.42578125" customWidth="1"/>
    <col min="12553" max="12553" width="17" customWidth="1"/>
    <col min="12554" max="12554" width="17.28515625" customWidth="1"/>
    <col min="12555" max="12555" width="11.5703125" customWidth="1"/>
    <col min="12556" max="12556" width="10.140625" bestFit="1" customWidth="1"/>
    <col min="12801" max="12801" width="10.85546875" customWidth="1"/>
    <col min="12802" max="12802" width="55.42578125" customWidth="1"/>
    <col min="12803" max="12803" width="18.85546875" customWidth="1"/>
    <col min="12804" max="12804" width="16.7109375" customWidth="1"/>
    <col min="12805" max="12805" width="18.85546875" bestFit="1" customWidth="1"/>
    <col min="12806" max="12806" width="16.140625" customWidth="1"/>
    <col min="12807" max="12807" width="18.5703125" customWidth="1"/>
    <col min="12808" max="12808" width="16.42578125" customWidth="1"/>
    <col min="12809" max="12809" width="17" customWidth="1"/>
    <col min="12810" max="12810" width="17.28515625" customWidth="1"/>
    <col min="12811" max="12811" width="11.5703125" customWidth="1"/>
    <col min="12812" max="12812" width="10.140625" bestFit="1" customWidth="1"/>
    <col min="13057" max="13057" width="10.85546875" customWidth="1"/>
    <col min="13058" max="13058" width="55.42578125" customWidth="1"/>
    <col min="13059" max="13059" width="18.85546875" customWidth="1"/>
    <col min="13060" max="13060" width="16.7109375" customWidth="1"/>
    <col min="13061" max="13061" width="18.85546875" bestFit="1" customWidth="1"/>
    <col min="13062" max="13062" width="16.140625" customWidth="1"/>
    <col min="13063" max="13063" width="18.5703125" customWidth="1"/>
    <col min="13064" max="13064" width="16.42578125" customWidth="1"/>
    <col min="13065" max="13065" width="17" customWidth="1"/>
    <col min="13066" max="13066" width="17.28515625" customWidth="1"/>
    <col min="13067" max="13067" width="11.5703125" customWidth="1"/>
    <col min="13068" max="13068" width="10.140625" bestFit="1" customWidth="1"/>
    <col min="13313" max="13313" width="10.85546875" customWidth="1"/>
    <col min="13314" max="13314" width="55.42578125" customWidth="1"/>
    <col min="13315" max="13315" width="18.85546875" customWidth="1"/>
    <col min="13316" max="13316" width="16.7109375" customWidth="1"/>
    <col min="13317" max="13317" width="18.85546875" bestFit="1" customWidth="1"/>
    <col min="13318" max="13318" width="16.140625" customWidth="1"/>
    <col min="13319" max="13319" width="18.5703125" customWidth="1"/>
    <col min="13320" max="13320" width="16.42578125" customWidth="1"/>
    <col min="13321" max="13321" width="17" customWidth="1"/>
    <col min="13322" max="13322" width="17.28515625" customWidth="1"/>
    <col min="13323" max="13323" width="11.5703125" customWidth="1"/>
    <col min="13324" max="13324" width="10.140625" bestFit="1" customWidth="1"/>
    <col min="13569" max="13569" width="10.85546875" customWidth="1"/>
    <col min="13570" max="13570" width="55.42578125" customWidth="1"/>
    <col min="13571" max="13571" width="18.85546875" customWidth="1"/>
    <col min="13572" max="13572" width="16.7109375" customWidth="1"/>
    <col min="13573" max="13573" width="18.85546875" bestFit="1" customWidth="1"/>
    <col min="13574" max="13574" width="16.140625" customWidth="1"/>
    <col min="13575" max="13575" width="18.5703125" customWidth="1"/>
    <col min="13576" max="13576" width="16.42578125" customWidth="1"/>
    <col min="13577" max="13577" width="17" customWidth="1"/>
    <col min="13578" max="13578" width="17.28515625" customWidth="1"/>
    <col min="13579" max="13579" width="11.5703125" customWidth="1"/>
    <col min="13580" max="13580" width="10.140625" bestFit="1" customWidth="1"/>
    <col min="13825" max="13825" width="10.85546875" customWidth="1"/>
    <col min="13826" max="13826" width="55.42578125" customWidth="1"/>
    <col min="13827" max="13827" width="18.85546875" customWidth="1"/>
    <col min="13828" max="13828" width="16.7109375" customWidth="1"/>
    <col min="13829" max="13829" width="18.85546875" bestFit="1" customWidth="1"/>
    <col min="13830" max="13830" width="16.140625" customWidth="1"/>
    <col min="13831" max="13831" width="18.5703125" customWidth="1"/>
    <col min="13832" max="13832" width="16.42578125" customWidth="1"/>
    <col min="13833" max="13833" width="17" customWidth="1"/>
    <col min="13834" max="13834" width="17.28515625" customWidth="1"/>
    <col min="13835" max="13835" width="11.5703125" customWidth="1"/>
    <col min="13836" max="13836" width="10.140625" bestFit="1" customWidth="1"/>
    <col min="14081" max="14081" width="10.85546875" customWidth="1"/>
    <col min="14082" max="14082" width="55.42578125" customWidth="1"/>
    <col min="14083" max="14083" width="18.85546875" customWidth="1"/>
    <col min="14084" max="14084" width="16.7109375" customWidth="1"/>
    <col min="14085" max="14085" width="18.85546875" bestFit="1" customWidth="1"/>
    <col min="14086" max="14086" width="16.140625" customWidth="1"/>
    <col min="14087" max="14087" width="18.5703125" customWidth="1"/>
    <col min="14088" max="14088" width="16.42578125" customWidth="1"/>
    <col min="14089" max="14089" width="17" customWidth="1"/>
    <col min="14090" max="14090" width="17.28515625" customWidth="1"/>
    <col min="14091" max="14091" width="11.5703125" customWidth="1"/>
    <col min="14092" max="14092" width="10.140625" bestFit="1" customWidth="1"/>
    <col min="14337" max="14337" width="10.85546875" customWidth="1"/>
    <col min="14338" max="14338" width="55.42578125" customWidth="1"/>
    <col min="14339" max="14339" width="18.85546875" customWidth="1"/>
    <col min="14340" max="14340" width="16.7109375" customWidth="1"/>
    <col min="14341" max="14341" width="18.85546875" bestFit="1" customWidth="1"/>
    <col min="14342" max="14342" width="16.140625" customWidth="1"/>
    <col min="14343" max="14343" width="18.5703125" customWidth="1"/>
    <col min="14344" max="14344" width="16.42578125" customWidth="1"/>
    <col min="14345" max="14345" width="17" customWidth="1"/>
    <col min="14346" max="14346" width="17.28515625" customWidth="1"/>
    <col min="14347" max="14347" width="11.5703125" customWidth="1"/>
    <col min="14348" max="14348" width="10.140625" bestFit="1" customWidth="1"/>
    <col min="14593" max="14593" width="10.85546875" customWidth="1"/>
    <col min="14594" max="14594" width="55.42578125" customWidth="1"/>
    <col min="14595" max="14595" width="18.85546875" customWidth="1"/>
    <col min="14596" max="14596" width="16.7109375" customWidth="1"/>
    <col min="14597" max="14597" width="18.85546875" bestFit="1" customWidth="1"/>
    <col min="14598" max="14598" width="16.140625" customWidth="1"/>
    <col min="14599" max="14599" width="18.5703125" customWidth="1"/>
    <col min="14600" max="14600" width="16.42578125" customWidth="1"/>
    <col min="14601" max="14601" width="17" customWidth="1"/>
    <col min="14602" max="14602" width="17.28515625" customWidth="1"/>
    <col min="14603" max="14603" width="11.5703125" customWidth="1"/>
    <col min="14604" max="14604" width="10.140625" bestFit="1" customWidth="1"/>
    <col min="14849" max="14849" width="10.85546875" customWidth="1"/>
    <col min="14850" max="14850" width="55.42578125" customWidth="1"/>
    <col min="14851" max="14851" width="18.85546875" customWidth="1"/>
    <col min="14852" max="14852" width="16.7109375" customWidth="1"/>
    <col min="14853" max="14853" width="18.85546875" bestFit="1" customWidth="1"/>
    <col min="14854" max="14854" width="16.140625" customWidth="1"/>
    <col min="14855" max="14855" width="18.5703125" customWidth="1"/>
    <col min="14856" max="14856" width="16.42578125" customWidth="1"/>
    <col min="14857" max="14857" width="17" customWidth="1"/>
    <col min="14858" max="14858" width="17.28515625" customWidth="1"/>
    <col min="14859" max="14859" width="11.5703125" customWidth="1"/>
    <col min="14860" max="14860" width="10.140625" bestFit="1" customWidth="1"/>
    <col min="15105" max="15105" width="10.85546875" customWidth="1"/>
    <col min="15106" max="15106" width="55.42578125" customWidth="1"/>
    <col min="15107" max="15107" width="18.85546875" customWidth="1"/>
    <col min="15108" max="15108" width="16.7109375" customWidth="1"/>
    <col min="15109" max="15109" width="18.85546875" bestFit="1" customWidth="1"/>
    <col min="15110" max="15110" width="16.140625" customWidth="1"/>
    <col min="15111" max="15111" width="18.5703125" customWidth="1"/>
    <col min="15112" max="15112" width="16.42578125" customWidth="1"/>
    <col min="15113" max="15113" width="17" customWidth="1"/>
    <col min="15114" max="15114" width="17.28515625" customWidth="1"/>
    <col min="15115" max="15115" width="11.5703125" customWidth="1"/>
    <col min="15116" max="15116" width="10.140625" bestFit="1" customWidth="1"/>
    <col min="15361" max="15361" width="10.85546875" customWidth="1"/>
    <col min="15362" max="15362" width="55.42578125" customWidth="1"/>
    <col min="15363" max="15363" width="18.85546875" customWidth="1"/>
    <col min="15364" max="15364" width="16.7109375" customWidth="1"/>
    <col min="15365" max="15365" width="18.85546875" bestFit="1" customWidth="1"/>
    <col min="15366" max="15366" width="16.140625" customWidth="1"/>
    <col min="15367" max="15367" width="18.5703125" customWidth="1"/>
    <col min="15368" max="15368" width="16.42578125" customWidth="1"/>
    <col min="15369" max="15369" width="17" customWidth="1"/>
    <col min="15370" max="15370" width="17.28515625" customWidth="1"/>
    <col min="15371" max="15371" width="11.5703125" customWidth="1"/>
    <col min="15372" max="15372" width="10.140625" bestFit="1" customWidth="1"/>
    <col min="15617" max="15617" width="10.85546875" customWidth="1"/>
    <col min="15618" max="15618" width="55.42578125" customWidth="1"/>
    <col min="15619" max="15619" width="18.85546875" customWidth="1"/>
    <col min="15620" max="15620" width="16.7109375" customWidth="1"/>
    <col min="15621" max="15621" width="18.85546875" bestFit="1" customWidth="1"/>
    <col min="15622" max="15622" width="16.140625" customWidth="1"/>
    <col min="15623" max="15623" width="18.5703125" customWidth="1"/>
    <col min="15624" max="15624" width="16.42578125" customWidth="1"/>
    <col min="15625" max="15625" width="17" customWidth="1"/>
    <col min="15626" max="15626" width="17.28515625" customWidth="1"/>
    <col min="15627" max="15627" width="11.5703125" customWidth="1"/>
    <col min="15628" max="15628" width="10.140625" bestFit="1" customWidth="1"/>
    <col min="15873" max="15873" width="10.85546875" customWidth="1"/>
    <col min="15874" max="15874" width="55.42578125" customWidth="1"/>
    <col min="15875" max="15875" width="18.85546875" customWidth="1"/>
    <col min="15876" max="15876" width="16.7109375" customWidth="1"/>
    <col min="15877" max="15877" width="18.85546875" bestFit="1" customWidth="1"/>
    <col min="15878" max="15878" width="16.140625" customWidth="1"/>
    <col min="15879" max="15879" width="18.5703125" customWidth="1"/>
    <col min="15880" max="15880" width="16.42578125" customWidth="1"/>
    <col min="15881" max="15881" width="17" customWidth="1"/>
    <col min="15882" max="15882" width="17.28515625" customWidth="1"/>
    <col min="15883" max="15883" width="11.5703125" customWidth="1"/>
    <col min="15884" max="15884" width="10.140625" bestFit="1" customWidth="1"/>
    <col min="16129" max="16129" width="10.85546875" customWidth="1"/>
    <col min="16130" max="16130" width="55.42578125" customWidth="1"/>
    <col min="16131" max="16131" width="18.85546875" customWidth="1"/>
    <col min="16132" max="16132" width="16.7109375" customWidth="1"/>
    <col min="16133" max="16133" width="18.85546875" bestFit="1" customWidth="1"/>
    <col min="16134" max="16134" width="16.140625" customWidth="1"/>
    <col min="16135" max="16135" width="18.5703125" customWidth="1"/>
    <col min="16136" max="16136" width="16.42578125" customWidth="1"/>
    <col min="16137" max="16137" width="17" customWidth="1"/>
    <col min="16138" max="16138" width="17.28515625" customWidth="1"/>
    <col min="16139" max="16139" width="11.5703125" customWidth="1"/>
    <col min="16140" max="16140" width="10.140625" bestFit="1" customWidth="1"/>
  </cols>
  <sheetData>
    <row r="1" spans="1:10">
      <c r="A1" s="129"/>
      <c r="B1" s="129"/>
      <c r="C1" s="129"/>
      <c r="D1" s="129"/>
      <c r="E1" s="129"/>
      <c r="F1" s="129"/>
      <c r="G1" s="129"/>
      <c r="H1" s="129"/>
      <c r="I1" s="129"/>
      <c r="J1" s="129"/>
    </row>
    <row r="2" spans="1:10">
      <c r="A2" s="129"/>
      <c r="B2" s="129"/>
      <c r="C2" s="129"/>
      <c r="D2" s="129"/>
      <c r="E2" s="129"/>
      <c r="F2" s="129"/>
      <c r="G2" s="129"/>
      <c r="H2" s="129"/>
      <c r="I2" s="129"/>
      <c r="J2" s="129"/>
    </row>
    <row r="3" spans="1:10">
      <c r="A3" s="129"/>
      <c r="B3" s="129"/>
      <c r="C3" s="129"/>
      <c r="D3" s="129"/>
      <c r="E3" s="129"/>
      <c r="F3" s="129"/>
      <c r="G3" s="129"/>
      <c r="H3" s="129"/>
      <c r="I3" s="129"/>
      <c r="J3" s="129"/>
    </row>
    <row r="4" spans="1:10">
      <c r="A4" s="129"/>
      <c r="B4" s="129"/>
      <c r="C4" s="129"/>
      <c r="D4" s="129"/>
      <c r="E4" s="129"/>
      <c r="F4" s="129"/>
      <c r="G4" s="129"/>
      <c r="H4" s="129"/>
      <c r="I4" s="129"/>
      <c r="J4" s="129"/>
    </row>
    <row r="5" spans="1:10">
      <c r="A5" s="129"/>
      <c r="B5" s="129"/>
      <c r="C5" s="129"/>
      <c r="D5" s="129"/>
      <c r="E5" s="129"/>
      <c r="F5" s="129"/>
      <c r="G5" s="129"/>
      <c r="H5" s="129"/>
      <c r="I5" s="129"/>
      <c r="J5" s="129"/>
    </row>
    <row r="6" spans="1:10">
      <c r="A6" s="129"/>
      <c r="B6" s="129"/>
      <c r="C6" s="129"/>
      <c r="D6" s="129"/>
      <c r="E6" s="129"/>
      <c r="F6" s="129"/>
      <c r="G6" s="129"/>
      <c r="H6" s="129"/>
      <c r="I6" s="129"/>
      <c r="J6" s="129"/>
    </row>
    <row r="7" spans="1:10">
      <c r="A7" s="129"/>
      <c r="B7" s="129"/>
      <c r="C7" s="129"/>
      <c r="D7" s="129"/>
      <c r="E7" s="129"/>
      <c r="F7" s="129"/>
      <c r="G7" s="129"/>
      <c r="H7" s="129"/>
      <c r="I7" s="129"/>
      <c r="J7" s="129"/>
    </row>
    <row r="8" spans="1:10">
      <c r="A8" s="129"/>
      <c r="B8" s="129"/>
      <c r="C8" s="129"/>
      <c r="D8" s="129"/>
      <c r="E8" s="129"/>
      <c r="F8" s="129"/>
      <c r="G8" s="129"/>
      <c r="H8" s="129"/>
      <c r="I8" s="129"/>
      <c r="J8" s="129"/>
    </row>
    <row r="9" spans="1:10">
      <c r="A9" s="129"/>
      <c r="B9" s="129"/>
      <c r="C9" s="129"/>
      <c r="D9" s="129"/>
      <c r="E9" s="129"/>
      <c r="F9" s="129"/>
      <c r="G9" s="129"/>
      <c r="H9" s="129"/>
      <c r="I9" s="129"/>
      <c r="J9" s="129"/>
    </row>
    <row r="10" spans="1:10" ht="15">
      <c r="A10" s="759" t="str">
        <f>Orçamento!A7</f>
        <v>Obra: REFORMA E AMPLIAÇÃO "CMEI SÃO DOMINGOS SÁVIO"</v>
      </c>
      <c r="B10" s="759"/>
      <c r="C10" s="759"/>
      <c r="D10" s="759"/>
      <c r="E10" s="759"/>
      <c r="F10" s="759"/>
      <c r="G10" s="759"/>
      <c r="H10" s="759"/>
      <c r="I10" s="129"/>
      <c r="J10" s="129"/>
    </row>
    <row r="11" spans="1:10" ht="15">
      <c r="A11" s="761" t="str">
        <f>Orçamento!A8</f>
        <v>Local: RUA MINISTRO MÁRIO MACHADO, QD. B, COHAB CRISTO REI - VÁRZEA GRANDE - MT CEP 78.110-000 TEL: (65) 3688-3870</v>
      </c>
      <c r="B11" s="761"/>
      <c r="C11" s="761"/>
      <c r="D11" s="761"/>
      <c r="E11" s="761"/>
      <c r="F11" s="761"/>
      <c r="G11" s="761"/>
      <c r="H11" s="761"/>
      <c r="I11" s="129"/>
      <c r="J11" s="129"/>
    </row>
    <row r="12" spans="1:10">
      <c r="A12" s="129"/>
      <c r="B12" s="129"/>
      <c r="C12" s="129"/>
      <c r="D12" s="129"/>
      <c r="E12" s="129"/>
      <c r="F12" s="129"/>
      <c r="G12" s="129"/>
      <c r="H12" s="129"/>
      <c r="I12" s="129"/>
      <c r="J12" s="129"/>
    </row>
    <row r="13" spans="1:10" ht="16.5" customHeight="1">
      <c r="A13" s="760" t="s">
        <v>530</v>
      </c>
      <c r="B13" s="760"/>
      <c r="C13" s="760"/>
      <c r="D13" s="760"/>
      <c r="E13" s="760"/>
      <c r="F13" s="760"/>
      <c r="G13" s="760"/>
      <c r="H13" s="760"/>
      <c r="I13" s="760"/>
      <c r="J13" s="760"/>
    </row>
    <row r="14" spans="1:10" ht="17.25" customHeight="1">
      <c r="A14" s="762" t="str">
        <f>Orçamento!A11</f>
        <v>DATA BASE: JULHO/ 2016</v>
      </c>
      <c r="B14" s="762"/>
      <c r="C14" s="762"/>
      <c r="D14" s="762"/>
      <c r="E14" s="762"/>
      <c r="F14" s="762"/>
      <c r="G14" s="762"/>
      <c r="H14" s="762"/>
      <c r="I14" s="762"/>
      <c r="J14" s="762"/>
    </row>
    <row r="15" spans="1:10" ht="15.75">
      <c r="A15" s="763" t="s">
        <v>7</v>
      </c>
      <c r="B15" s="763" t="s">
        <v>20</v>
      </c>
      <c r="C15" s="763" t="s">
        <v>18</v>
      </c>
      <c r="D15" s="763"/>
      <c r="E15" s="764" t="s">
        <v>21</v>
      </c>
      <c r="F15" s="764"/>
      <c r="G15" s="764"/>
      <c r="H15" s="764"/>
      <c r="I15" s="764"/>
      <c r="J15" s="764"/>
    </row>
    <row r="16" spans="1:10" ht="15.75">
      <c r="A16" s="763"/>
      <c r="B16" s="763"/>
      <c r="C16" s="130" t="s">
        <v>22</v>
      </c>
      <c r="D16" s="130" t="s">
        <v>23</v>
      </c>
      <c r="E16" s="131" t="s">
        <v>24</v>
      </c>
      <c r="F16" s="131" t="s">
        <v>25</v>
      </c>
      <c r="G16" s="131" t="s">
        <v>26</v>
      </c>
      <c r="H16" s="131" t="s">
        <v>27</v>
      </c>
      <c r="I16" s="131" t="s">
        <v>37</v>
      </c>
      <c r="J16" s="131" t="s">
        <v>38</v>
      </c>
    </row>
    <row r="17" spans="1:11" ht="18">
      <c r="A17" s="766" t="s">
        <v>39</v>
      </c>
      <c r="B17" s="767" t="s">
        <v>47</v>
      </c>
      <c r="C17" s="768">
        <f>Orçamento!H20</f>
        <v>93056.290000000008</v>
      </c>
      <c r="D17" s="765">
        <f>C17/C61</f>
        <v>7.695779544084809E-2</v>
      </c>
      <c r="E17" s="132">
        <f t="shared" ref="E17:J17" si="0">$C17*E18</f>
        <v>93056.290000000008</v>
      </c>
      <c r="F17" s="132">
        <f t="shared" si="0"/>
        <v>0</v>
      </c>
      <c r="G17" s="132">
        <f t="shared" si="0"/>
        <v>0</v>
      </c>
      <c r="H17" s="132">
        <f t="shared" si="0"/>
        <v>0</v>
      </c>
      <c r="I17" s="132">
        <f t="shared" si="0"/>
        <v>0</v>
      </c>
      <c r="J17" s="132">
        <f t="shared" si="0"/>
        <v>0</v>
      </c>
    </row>
    <row r="18" spans="1:11" ht="18">
      <c r="A18" s="766"/>
      <c r="B18" s="767"/>
      <c r="C18" s="768"/>
      <c r="D18" s="765"/>
      <c r="E18" s="133">
        <v>1</v>
      </c>
      <c r="F18" s="133"/>
      <c r="G18" s="133"/>
      <c r="H18" s="133"/>
      <c r="I18" s="133"/>
      <c r="J18" s="133"/>
      <c r="K18" s="134">
        <f>J18+I18+H18+G18+F18+E18</f>
        <v>1</v>
      </c>
    </row>
    <row r="19" spans="1:11" ht="18">
      <c r="A19" s="1" t="s">
        <v>40</v>
      </c>
      <c r="B19" s="755" t="s">
        <v>937</v>
      </c>
      <c r="C19" s="757">
        <f>Orçamento!H35</f>
        <v>113451.0601</v>
      </c>
      <c r="D19" s="765">
        <f>C19/C61</f>
        <v>9.3824323704750773E-2</v>
      </c>
      <c r="E19" s="275">
        <f>C19*E20</f>
        <v>56725.530050000001</v>
      </c>
      <c r="F19" s="275">
        <f>C19*F20</f>
        <v>56725.530050000001</v>
      </c>
      <c r="G19" s="133"/>
      <c r="H19" s="133"/>
      <c r="I19" s="133"/>
      <c r="J19" s="133"/>
      <c r="K19" s="134"/>
    </row>
    <row r="20" spans="1:11" ht="18">
      <c r="A20" s="2"/>
      <c r="B20" s="756"/>
      <c r="C20" s="758"/>
      <c r="D20" s="765"/>
      <c r="E20" s="133">
        <v>0.5</v>
      </c>
      <c r="F20" s="133">
        <v>0.5</v>
      </c>
      <c r="G20" s="133"/>
      <c r="H20" s="133"/>
      <c r="I20" s="133"/>
      <c r="J20" s="133"/>
      <c r="K20" s="134"/>
    </row>
    <row r="21" spans="1:11" ht="18">
      <c r="A21" s="1" t="s">
        <v>494</v>
      </c>
      <c r="B21" s="755" t="s">
        <v>172</v>
      </c>
      <c r="C21" s="757">
        <f>Orçamento!H45</f>
        <v>30937.89</v>
      </c>
      <c r="D21" s="765">
        <f>C21/C61</f>
        <v>2.5585716021898783E-2</v>
      </c>
      <c r="E21" s="275">
        <f>C21</f>
        <v>30937.89</v>
      </c>
      <c r="F21" s="133"/>
      <c r="G21" s="133"/>
      <c r="H21" s="133"/>
      <c r="I21" s="133"/>
      <c r="J21" s="133"/>
      <c r="K21" s="134"/>
    </row>
    <row r="22" spans="1:11" ht="18">
      <c r="A22" s="2"/>
      <c r="B22" s="756"/>
      <c r="C22" s="758"/>
      <c r="D22" s="765"/>
      <c r="E22" s="133">
        <v>1</v>
      </c>
      <c r="F22" s="133"/>
      <c r="G22" s="133"/>
      <c r="H22" s="133"/>
      <c r="I22" s="133"/>
      <c r="J22" s="133"/>
      <c r="K22" s="134"/>
    </row>
    <row r="23" spans="1:11" ht="18" customHeight="1">
      <c r="A23" s="1" t="s">
        <v>495</v>
      </c>
      <c r="B23" s="755" t="s">
        <v>157</v>
      </c>
      <c r="C23" s="757">
        <f>Orçamento!H51</f>
        <v>30639.739999999998</v>
      </c>
      <c r="D23" s="765">
        <f>C23/C61</f>
        <v>2.5339145191375784E-2</v>
      </c>
      <c r="E23" s="133"/>
      <c r="F23" s="275">
        <f>C23</f>
        <v>30639.739999999998</v>
      </c>
      <c r="G23" s="133"/>
      <c r="H23" s="133"/>
      <c r="I23" s="133"/>
      <c r="J23" s="133"/>
      <c r="K23" s="134"/>
    </row>
    <row r="24" spans="1:11" ht="18">
      <c r="A24" s="2"/>
      <c r="B24" s="756"/>
      <c r="C24" s="758"/>
      <c r="D24" s="765"/>
      <c r="E24" s="133"/>
      <c r="F24" s="133">
        <v>1</v>
      </c>
      <c r="G24" s="133"/>
      <c r="H24" s="133"/>
      <c r="I24" s="133"/>
      <c r="J24" s="133"/>
      <c r="K24" s="134"/>
    </row>
    <row r="25" spans="1:11" ht="18">
      <c r="A25" s="766" t="s">
        <v>496</v>
      </c>
      <c r="B25" s="767" t="str">
        <f>Orçamento!D52</f>
        <v>COBERTURA - DOS BLOCOS ANTIGO / NOVO / AMPLIAÇÃO</v>
      </c>
      <c r="C25" s="768">
        <f>Orçamento!H58</f>
        <v>209188.22999999998</v>
      </c>
      <c r="D25" s="765">
        <f>C25/C61</f>
        <v>0.17299921384113937</v>
      </c>
      <c r="E25" s="135">
        <f>$C25*E26</f>
        <v>104594.11499999999</v>
      </c>
      <c r="F25" s="135">
        <f>$C25*F26</f>
        <v>104594.11499999999</v>
      </c>
      <c r="G25" s="132"/>
      <c r="H25" s="132">
        <f>$C25*H26</f>
        <v>0</v>
      </c>
      <c r="I25" s="132">
        <f>$C25*I26</f>
        <v>0</v>
      </c>
      <c r="J25" s="132">
        <f>$C25*J26</f>
        <v>0</v>
      </c>
      <c r="K25" s="4"/>
    </row>
    <row r="26" spans="1:11" ht="18">
      <c r="A26" s="766"/>
      <c r="B26" s="767"/>
      <c r="C26" s="768"/>
      <c r="D26" s="765"/>
      <c r="E26" s="133">
        <v>0.5</v>
      </c>
      <c r="F26" s="133">
        <v>0.5</v>
      </c>
      <c r="G26" s="133"/>
      <c r="H26" s="133"/>
      <c r="I26" s="133"/>
      <c r="J26" s="133"/>
      <c r="K26" s="134">
        <f>J26+I26+H26+G26+F26+E26</f>
        <v>1</v>
      </c>
    </row>
    <row r="27" spans="1:11" ht="18">
      <c r="A27" s="766" t="s">
        <v>497</v>
      </c>
      <c r="B27" s="767" t="str">
        <f>Orçamento!D59</f>
        <v>FORRO - DOS BLOCOS ANTIGO/ NOVO/ AMPLIAÇÃO</v>
      </c>
      <c r="C27" s="768">
        <f>Orçamento!H61</f>
        <v>64216.92</v>
      </c>
      <c r="D27" s="765">
        <f>C27/C61</f>
        <v>5.3107560952637439E-2</v>
      </c>
      <c r="E27" s="132">
        <f t="shared" ref="E27:J27" si="1">$C27*E28</f>
        <v>0</v>
      </c>
      <c r="F27" s="132">
        <f t="shared" si="1"/>
        <v>64216.92</v>
      </c>
      <c r="G27" s="132"/>
      <c r="H27" s="132">
        <f t="shared" si="1"/>
        <v>0</v>
      </c>
      <c r="I27" s="132">
        <f t="shared" si="1"/>
        <v>0</v>
      </c>
      <c r="J27" s="132">
        <f t="shared" si="1"/>
        <v>0</v>
      </c>
    </row>
    <row r="28" spans="1:11" ht="18">
      <c r="A28" s="766"/>
      <c r="B28" s="767"/>
      <c r="C28" s="768"/>
      <c r="D28" s="765"/>
      <c r="E28" s="133"/>
      <c r="F28" s="133">
        <v>1</v>
      </c>
      <c r="G28" s="133"/>
      <c r="H28" s="133"/>
      <c r="I28" s="133"/>
      <c r="J28" s="133"/>
      <c r="K28" s="134">
        <f>J28+I28+H28+G28+F28+E28</f>
        <v>1</v>
      </c>
    </row>
    <row r="29" spans="1:11" ht="18">
      <c r="A29" s="766" t="s">
        <v>498</v>
      </c>
      <c r="B29" s="769" t="str">
        <f>Orçamento!D62</f>
        <v>PISO - BLOCO ANTIGO E  AMPLIAÇÃO</v>
      </c>
      <c r="C29" s="768">
        <f>Orçamento!H69</f>
        <v>109572.07000000002</v>
      </c>
      <c r="D29" s="765">
        <f>C29/C61</f>
        <v>9.0616388737293191E-2</v>
      </c>
      <c r="E29" s="132">
        <f>$C29*E30</f>
        <v>0</v>
      </c>
      <c r="F29" s="132">
        <f>$C29*F30</f>
        <v>0</v>
      </c>
      <c r="G29" s="132">
        <f>$C29*G30</f>
        <v>32871.621000000006</v>
      </c>
      <c r="H29" s="132">
        <f>$C29*H30</f>
        <v>32871.621000000006</v>
      </c>
      <c r="I29" s="132">
        <f>$C29*I30</f>
        <v>43828.828000000009</v>
      </c>
      <c r="J29" s="133"/>
      <c r="K29" s="134"/>
    </row>
    <row r="30" spans="1:11" ht="18">
      <c r="A30" s="766"/>
      <c r="B30" s="767"/>
      <c r="C30" s="768"/>
      <c r="D30" s="765"/>
      <c r="E30" s="133"/>
      <c r="F30" s="133"/>
      <c r="G30" s="133">
        <v>0.3</v>
      </c>
      <c r="H30" s="133">
        <v>0.3</v>
      </c>
      <c r="I30" s="133">
        <v>0.4</v>
      </c>
      <c r="J30" s="133"/>
      <c r="K30" s="134"/>
    </row>
    <row r="31" spans="1:11" ht="18">
      <c r="A31" s="1" t="s">
        <v>499</v>
      </c>
      <c r="B31" s="767" t="str">
        <f>Orçamento!D70</f>
        <v>REVESTIMENTO - DOS BLOCOS ANTIGO/ NOVO/ AMPLIAÇÃO</v>
      </c>
      <c r="C31" s="768">
        <f>Orçamento!H74</f>
        <v>116855.32999999999</v>
      </c>
      <c r="D31" s="765">
        <f>C31/C61</f>
        <v>9.6639663824044528E-2</v>
      </c>
      <c r="E31" s="132">
        <f t="shared" ref="E31:J31" si="2">$C31*E32</f>
        <v>0</v>
      </c>
      <c r="F31" s="132">
        <f t="shared" si="2"/>
        <v>0</v>
      </c>
      <c r="G31" s="132">
        <f t="shared" si="2"/>
        <v>58427.664999999994</v>
      </c>
      <c r="H31" s="132">
        <f t="shared" si="2"/>
        <v>58427.664999999994</v>
      </c>
      <c r="I31" s="132">
        <f t="shared" si="2"/>
        <v>0</v>
      </c>
      <c r="J31" s="132">
        <f t="shared" si="2"/>
        <v>0</v>
      </c>
      <c r="K31" s="134"/>
    </row>
    <row r="32" spans="1:11" ht="18">
      <c r="A32" s="2"/>
      <c r="B32" s="767"/>
      <c r="C32" s="768"/>
      <c r="D32" s="765"/>
      <c r="E32" s="133"/>
      <c r="F32" s="133"/>
      <c r="G32" s="133">
        <v>0.5</v>
      </c>
      <c r="H32" s="133">
        <v>0.5</v>
      </c>
      <c r="I32" s="133"/>
      <c r="J32" s="133"/>
      <c r="K32" s="134"/>
    </row>
    <row r="33" spans="1:11" ht="18">
      <c r="A33" s="766" t="s">
        <v>500</v>
      </c>
      <c r="B33" s="767" t="str">
        <f>Orçamento!D75</f>
        <v>PINTURA- DOS BLOCOS ANTIGO/ NOVO/ AMPLIAÇÃO</v>
      </c>
      <c r="C33" s="768">
        <f>Orçamento!H85</f>
        <v>36860.5</v>
      </c>
      <c r="D33" s="765">
        <f>C33/C61</f>
        <v>3.0483729996622268E-2</v>
      </c>
      <c r="E33" s="132">
        <f t="shared" ref="E33:J33" si="3">$C33*E34</f>
        <v>0</v>
      </c>
      <c r="F33" s="132">
        <f t="shared" si="3"/>
        <v>0</v>
      </c>
      <c r="G33" s="132">
        <f t="shared" si="3"/>
        <v>18430.25</v>
      </c>
      <c r="H33" s="132">
        <f t="shared" si="3"/>
        <v>18430.25</v>
      </c>
      <c r="I33" s="132">
        <f t="shared" si="3"/>
        <v>0</v>
      </c>
      <c r="J33" s="132">
        <f t="shared" si="3"/>
        <v>0</v>
      </c>
    </row>
    <row r="34" spans="1:11" ht="18">
      <c r="A34" s="766"/>
      <c r="B34" s="767"/>
      <c r="C34" s="768"/>
      <c r="D34" s="765"/>
      <c r="E34" s="133"/>
      <c r="F34" s="133"/>
      <c r="G34" s="133">
        <v>0.5</v>
      </c>
      <c r="H34" s="133">
        <v>0.5</v>
      </c>
      <c r="I34" s="133"/>
      <c r="J34" s="133"/>
      <c r="K34" s="134">
        <f>J34+I34+H34+G34+F34+E34</f>
        <v>1</v>
      </c>
    </row>
    <row r="35" spans="1:11" ht="18">
      <c r="A35" s="766">
        <v>10</v>
      </c>
      <c r="B35" s="767" t="str">
        <f>Orçamento!D86</f>
        <v>ESQUADRIAS (GRADIL E PORTÃO)</v>
      </c>
      <c r="C35" s="768">
        <f>Orçamento!H94</f>
        <v>146707.29999999999</v>
      </c>
      <c r="D35" s="765">
        <f>C35/C61</f>
        <v>0.12132732116312751</v>
      </c>
      <c r="E35" s="132">
        <f t="shared" ref="E35:J35" si="4">$C35*E36</f>
        <v>0</v>
      </c>
      <c r="F35" s="132">
        <f t="shared" si="4"/>
        <v>0</v>
      </c>
      <c r="G35" s="132">
        <f t="shared" si="4"/>
        <v>0</v>
      </c>
      <c r="H35" s="132">
        <f t="shared" si="4"/>
        <v>0</v>
      </c>
      <c r="I35" s="132">
        <f t="shared" si="4"/>
        <v>58682.92</v>
      </c>
      <c r="J35" s="132">
        <f t="shared" si="4"/>
        <v>88024.37999999999</v>
      </c>
    </row>
    <row r="36" spans="1:11" ht="18">
      <c r="A36" s="766"/>
      <c r="B36" s="767"/>
      <c r="C36" s="768"/>
      <c r="D36" s="765"/>
      <c r="E36" s="133"/>
      <c r="F36" s="133"/>
      <c r="G36" s="133"/>
      <c r="H36" s="133"/>
      <c r="I36" s="133">
        <v>0.4</v>
      </c>
      <c r="J36" s="133">
        <v>0.6</v>
      </c>
      <c r="K36" s="134">
        <f>J36+I36+H36+G36+F36+E36</f>
        <v>1</v>
      </c>
    </row>
    <row r="37" spans="1:11" ht="18">
      <c r="A37" s="766" t="s">
        <v>501</v>
      </c>
      <c r="B37" s="770" t="str">
        <f>Orçamento!D95</f>
        <v>INSTALAÇÕES HIDRAÚLICA - BLOCO ANTIGO E  AMPLIAÇÃO</v>
      </c>
      <c r="C37" s="768">
        <f>Orçamento!H208</f>
        <v>92655.16</v>
      </c>
      <c r="D37" s="765">
        <f>C37/C61</f>
        <v>7.6626059880735092E-2</v>
      </c>
      <c r="E37" s="132">
        <f>$C37*E38</f>
        <v>0</v>
      </c>
      <c r="F37" s="132">
        <f>$C37*F38</f>
        <v>0</v>
      </c>
      <c r="G37" s="132"/>
      <c r="H37" s="132">
        <f>C37*H38</f>
        <v>92655.16</v>
      </c>
      <c r="I37" s="132">
        <f>$C37*I38</f>
        <v>0</v>
      </c>
      <c r="J37" s="132">
        <f>$C37*J38</f>
        <v>0</v>
      </c>
    </row>
    <row r="38" spans="1:11" ht="18">
      <c r="A38" s="766"/>
      <c r="B38" s="767"/>
      <c r="C38" s="768"/>
      <c r="D38" s="765"/>
      <c r="E38" s="133"/>
      <c r="F38" s="133"/>
      <c r="G38" s="133"/>
      <c r="H38" s="133">
        <v>1</v>
      </c>
      <c r="I38" s="133"/>
      <c r="J38" s="133"/>
      <c r="K38" s="134">
        <f>J38+I38+H38+G38+F38+E38</f>
        <v>1</v>
      </c>
    </row>
    <row r="39" spans="1:11" ht="18">
      <c r="A39" s="766" t="s">
        <v>502</v>
      </c>
      <c r="B39" s="767" t="str">
        <f>Orçamento!D210</f>
        <v>INSTALAÇÃO ELÉTRICA - DOS BLOCOS ANTIGO/ NOVO/ AMPLIAÇÃO</v>
      </c>
      <c r="C39" s="768">
        <f>Orçamento!H256</f>
        <v>47073.779999999992</v>
      </c>
      <c r="D39" s="765">
        <f>C39/C61</f>
        <v>3.8930139293834785E-2</v>
      </c>
      <c r="E39" s="132">
        <f t="shared" ref="E39:J41" si="5">$C39*E40</f>
        <v>0</v>
      </c>
      <c r="F39" s="132">
        <f t="shared" si="5"/>
        <v>0</v>
      </c>
      <c r="G39" s="132">
        <f t="shared" si="5"/>
        <v>14122.133999999996</v>
      </c>
      <c r="H39" s="132">
        <f t="shared" si="5"/>
        <v>18829.511999999999</v>
      </c>
      <c r="I39" s="132">
        <f t="shared" si="5"/>
        <v>14122.133999999996</v>
      </c>
      <c r="J39" s="132">
        <f t="shared" si="5"/>
        <v>0</v>
      </c>
    </row>
    <row r="40" spans="1:11" ht="18">
      <c r="A40" s="766"/>
      <c r="B40" s="767"/>
      <c r="C40" s="768"/>
      <c r="D40" s="765"/>
      <c r="E40" s="133"/>
      <c r="F40" s="133"/>
      <c r="G40" s="133">
        <v>0.3</v>
      </c>
      <c r="H40" s="133">
        <v>0.4</v>
      </c>
      <c r="I40" s="133">
        <v>0.3</v>
      </c>
      <c r="J40" s="133"/>
      <c r="K40" s="134">
        <f>J40+I40+H40+G40+F40+E40</f>
        <v>1</v>
      </c>
    </row>
    <row r="41" spans="1:11" ht="18">
      <c r="A41" s="766" t="s">
        <v>503</v>
      </c>
      <c r="B41" s="767" t="str">
        <f>Orçamento!D257</f>
        <v>INSTALAÇÕES ELÉTRICAS - ALTA TENSÃO 13,8 KV</v>
      </c>
      <c r="C41" s="768">
        <f>Orçamento!H356</f>
        <v>54459.68</v>
      </c>
      <c r="D41" s="765">
        <f>C41/C61</f>
        <v>4.5038297929286084E-2</v>
      </c>
      <c r="E41" s="132">
        <f t="shared" si="5"/>
        <v>0</v>
      </c>
      <c r="F41" s="132">
        <f t="shared" si="5"/>
        <v>0</v>
      </c>
      <c r="G41" s="132">
        <f t="shared" si="5"/>
        <v>16337.903999999999</v>
      </c>
      <c r="H41" s="132">
        <f t="shared" si="5"/>
        <v>21783.872000000003</v>
      </c>
      <c r="I41" s="132">
        <f t="shared" si="5"/>
        <v>16337.903999999999</v>
      </c>
      <c r="J41" s="132">
        <f t="shared" si="5"/>
        <v>0</v>
      </c>
    </row>
    <row r="42" spans="1:11" ht="18">
      <c r="A42" s="766"/>
      <c r="B42" s="767"/>
      <c r="C42" s="768"/>
      <c r="D42" s="765"/>
      <c r="E42" s="133"/>
      <c r="F42" s="133"/>
      <c r="G42" s="133">
        <v>0.3</v>
      </c>
      <c r="H42" s="133">
        <v>0.4</v>
      </c>
      <c r="I42" s="133">
        <v>0.3</v>
      </c>
      <c r="J42" s="133"/>
      <c r="K42" s="134">
        <f>J42+I42+H42+G42+F42+E42</f>
        <v>1</v>
      </c>
    </row>
    <row r="43" spans="1:11" ht="18" hidden="1" customHeight="1">
      <c r="A43" s="1"/>
      <c r="B43" s="755"/>
      <c r="C43" s="776"/>
      <c r="D43" s="778"/>
      <c r="E43" s="132"/>
      <c r="F43" s="132"/>
      <c r="G43" s="135"/>
      <c r="H43" s="132"/>
      <c r="I43" s="132"/>
      <c r="J43" s="132"/>
    </row>
    <row r="44" spans="1:11" ht="18" hidden="1">
      <c r="A44" s="2"/>
      <c r="B44" s="756"/>
      <c r="C44" s="777"/>
      <c r="D44" s="779"/>
      <c r="E44" s="133"/>
      <c r="F44" s="133"/>
      <c r="G44" s="133"/>
      <c r="H44" s="133"/>
      <c r="I44" s="133"/>
      <c r="J44" s="133"/>
      <c r="K44" s="134"/>
    </row>
    <row r="45" spans="1:11" ht="18" hidden="1">
      <c r="A45" s="1"/>
      <c r="B45" s="755"/>
      <c r="C45" s="776"/>
      <c r="D45" s="778"/>
      <c r="E45" s="132"/>
      <c r="F45" s="132"/>
      <c r="G45" s="132"/>
      <c r="H45" s="132"/>
      <c r="I45" s="132"/>
      <c r="J45" s="132"/>
    </row>
    <row r="46" spans="1:11" ht="18" hidden="1">
      <c r="A46" s="2"/>
      <c r="B46" s="756"/>
      <c r="C46" s="777"/>
      <c r="D46" s="779"/>
      <c r="E46" s="133"/>
      <c r="F46" s="133"/>
      <c r="G46" s="133"/>
      <c r="H46" s="133"/>
      <c r="I46" s="133"/>
      <c r="J46" s="133"/>
      <c r="K46" s="134"/>
    </row>
    <row r="47" spans="1:11" ht="18" hidden="1">
      <c r="A47" s="1"/>
      <c r="B47" s="755"/>
      <c r="C47" s="776"/>
      <c r="D47" s="778"/>
      <c r="E47" s="132"/>
      <c r="F47" s="132"/>
      <c r="G47" s="132"/>
      <c r="H47" s="132"/>
      <c r="I47" s="132"/>
      <c r="J47" s="132"/>
    </row>
    <row r="48" spans="1:11" ht="18" hidden="1">
      <c r="A48" s="2"/>
      <c r="B48" s="756"/>
      <c r="C48" s="777"/>
      <c r="D48" s="779"/>
      <c r="E48" s="133"/>
      <c r="F48" s="133"/>
      <c r="G48" s="133"/>
      <c r="H48" s="133"/>
      <c r="I48" s="133"/>
      <c r="J48" s="133"/>
      <c r="K48" s="134"/>
    </row>
    <row r="49" spans="1:12" ht="18">
      <c r="A49" s="1" t="s">
        <v>938</v>
      </c>
      <c r="B49" s="755" t="s">
        <v>879</v>
      </c>
      <c r="C49" s="773">
        <f>Orçamento!H370</f>
        <v>24067.439999999995</v>
      </c>
      <c r="D49" s="765">
        <f>C49/C61</f>
        <v>1.9903835885837318E-2</v>
      </c>
      <c r="E49" s="133"/>
      <c r="F49" s="133"/>
      <c r="G49" s="133"/>
      <c r="H49" s="133"/>
      <c r="I49" s="133"/>
      <c r="J49" s="275">
        <f>C49</f>
        <v>24067.439999999995</v>
      </c>
      <c r="K49" s="134"/>
    </row>
    <row r="50" spans="1:12" ht="18">
      <c r="A50" s="2"/>
      <c r="B50" s="756"/>
      <c r="C50" s="774"/>
      <c r="D50" s="765"/>
      <c r="E50" s="133"/>
      <c r="F50" s="133"/>
      <c r="G50" s="133"/>
      <c r="H50" s="133"/>
      <c r="I50" s="133"/>
      <c r="J50" s="133">
        <v>1</v>
      </c>
      <c r="K50" s="134"/>
    </row>
    <row r="51" spans="1:12" ht="18">
      <c r="A51" s="1" t="s">
        <v>939</v>
      </c>
      <c r="B51" s="755" t="str">
        <f>Orçamento!D372</f>
        <v>SERVIÇOS DIVERSOS</v>
      </c>
      <c r="C51" s="773">
        <f>Orçamento!H378</f>
        <v>15860.254999999999</v>
      </c>
      <c r="D51" s="765">
        <f>C51/C61</f>
        <v>1.3116472405354736E-2</v>
      </c>
      <c r="E51" s="133"/>
      <c r="F51" s="133"/>
      <c r="G51" s="133"/>
      <c r="H51" s="133"/>
      <c r="I51" s="133"/>
      <c r="J51" s="275">
        <f>C51</f>
        <v>15860.254999999999</v>
      </c>
      <c r="K51" s="134"/>
    </row>
    <row r="52" spans="1:12" ht="18">
      <c r="A52" s="2"/>
      <c r="B52" s="756"/>
      <c r="C52" s="774"/>
      <c r="D52" s="765"/>
      <c r="E52" s="133"/>
      <c r="F52" s="133"/>
      <c r="G52" s="133"/>
      <c r="H52" s="133"/>
      <c r="I52" s="133"/>
      <c r="J52" s="133">
        <v>1</v>
      </c>
      <c r="K52" s="134"/>
    </row>
    <row r="53" spans="1:12" ht="18">
      <c r="A53" s="766" t="s">
        <v>940</v>
      </c>
      <c r="B53" s="755" t="str">
        <f>Orçamento!D379</f>
        <v>ABRIGO DE GÁS COMBUSTÍVEL</v>
      </c>
      <c r="C53" s="775">
        <f>Orçamento!H386</f>
        <v>1092.7799999999997</v>
      </c>
      <c r="D53" s="765">
        <f>C53/C61</f>
        <v>9.0373192077451128E-4</v>
      </c>
      <c r="E53" s="133"/>
      <c r="F53" s="133"/>
      <c r="G53" s="132">
        <f>C53*G54</f>
        <v>764.9459999999998</v>
      </c>
      <c r="H53" s="132">
        <f>C53*H54</f>
        <v>327.83399999999989</v>
      </c>
      <c r="I53" s="133"/>
      <c r="J53" s="275"/>
      <c r="K53" s="134"/>
    </row>
    <row r="54" spans="1:12" ht="18">
      <c r="A54" s="766"/>
      <c r="B54" s="756"/>
      <c r="C54" s="775"/>
      <c r="D54" s="765"/>
      <c r="E54" s="133"/>
      <c r="F54" s="133"/>
      <c r="G54" s="133">
        <v>0.7</v>
      </c>
      <c r="H54" s="133">
        <v>0.3</v>
      </c>
      <c r="I54" s="133"/>
      <c r="J54" s="133"/>
      <c r="K54" s="134"/>
    </row>
    <row r="55" spans="1:12" ht="18">
      <c r="A55" s="766" t="s">
        <v>984</v>
      </c>
      <c r="B55" s="755" t="str">
        <f>Orçamento!D387</f>
        <v>SISTEMA DE PROTEÇÃO CONTRA INCÊNDIO</v>
      </c>
      <c r="C55" s="775">
        <f>Orçamento!H395</f>
        <v>4711.9199999999992</v>
      </c>
      <c r="D55" s="765">
        <f>C55/C61</f>
        <v>3.8967701752739212E-3</v>
      </c>
      <c r="E55" s="133"/>
      <c r="F55" s="133"/>
      <c r="G55" s="133"/>
      <c r="H55" s="132">
        <f>C55*H56</f>
        <v>3769.5359999999996</v>
      </c>
      <c r="I55" s="132">
        <f>C55*I56</f>
        <v>942.3839999999999</v>
      </c>
      <c r="J55" s="275"/>
      <c r="K55" s="134"/>
    </row>
    <row r="56" spans="1:12" ht="18">
      <c r="A56" s="766"/>
      <c r="B56" s="756"/>
      <c r="C56" s="775"/>
      <c r="D56" s="765"/>
      <c r="E56" s="133"/>
      <c r="F56" s="133"/>
      <c r="G56" s="133"/>
      <c r="H56" s="133">
        <v>0.8</v>
      </c>
      <c r="I56" s="133">
        <v>0.2</v>
      </c>
      <c r="J56" s="133"/>
      <c r="K56" s="134"/>
    </row>
    <row r="57" spans="1:12" ht="18">
      <c r="A57" s="766" t="s">
        <v>985</v>
      </c>
      <c r="B57" s="755" t="str">
        <f>Orçamento!D396</f>
        <v>PARA RAIO</v>
      </c>
      <c r="C57" s="775">
        <f>Orçamento!H406</f>
        <v>15326.199999999999</v>
      </c>
      <c r="D57" s="765">
        <f>C57/C61</f>
        <v>1.2674807522259116E-2</v>
      </c>
      <c r="E57" s="133"/>
      <c r="F57" s="133"/>
      <c r="G57" s="133"/>
      <c r="H57" s="133"/>
      <c r="I57" s="132">
        <f>C57*I58</f>
        <v>12260.96</v>
      </c>
      <c r="J57" s="132">
        <f>C57*J58</f>
        <v>3065.24</v>
      </c>
      <c r="K57" s="134"/>
    </row>
    <row r="58" spans="1:12" ht="18">
      <c r="A58" s="766"/>
      <c r="B58" s="756"/>
      <c r="C58" s="775"/>
      <c r="D58" s="765"/>
      <c r="E58" s="133"/>
      <c r="F58" s="133"/>
      <c r="G58" s="133"/>
      <c r="H58" s="133"/>
      <c r="I58" s="133">
        <v>0.8</v>
      </c>
      <c r="J58" s="133">
        <v>0.2</v>
      </c>
      <c r="K58" s="134"/>
    </row>
    <row r="59" spans="1:12" ht="18">
      <c r="A59" s="1" t="s">
        <v>986</v>
      </c>
      <c r="B59" s="771" t="s">
        <v>504</v>
      </c>
      <c r="C59" s="773">
        <f>Orçamento!H410</f>
        <v>2453.4699999999998</v>
      </c>
      <c r="D59" s="765">
        <f>C59/C61</f>
        <v>2.0290261129071183E-3</v>
      </c>
      <c r="E59" s="132">
        <f t="shared" ref="E59:J59" si="6">$C59*E60</f>
        <v>0</v>
      </c>
      <c r="F59" s="132">
        <f t="shared" si="6"/>
        <v>0</v>
      </c>
      <c r="G59" s="132">
        <f t="shared" si="6"/>
        <v>0</v>
      </c>
      <c r="H59" s="132">
        <f t="shared" si="6"/>
        <v>0</v>
      </c>
      <c r="I59" s="132">
        <f t="shared" si="6"/>
        <v>0</v>
      </c>
      <c r="J59" s="132">
        <f t="shared" si="6"/>
        <v>2453.4699999999998</v>
      </c>
    </row>
    <row r="60" spans="1:12" ht="18">
      <c r="A60" s="2"/>
      <c r="B60" s="772"/>
      <c r="C60" s="774"/>
      <c r="D60" s="765"/>
      <c r="E60" s="133"/>
      <c r="F60" s="133"/>
      <c r="G60" s="133"/>
      <c r="H60" s="133"/>
      <c r="I60" s="133"/>
      <c r="J60" s="133">
        <v>1</v>
      </c>
      <c r="K60" s="134">
        <f>J60+I60+H60+G60+F60+E60</f>
        <v>1</v>
      </c>
    </row>
    <row r="61" spans="1:12" ht="18">
      <c r="A61" s="136"/>
      <c r="B61" s="137" t="s">
        <v>33</v>
      </c>
      <c r="C61" s="138">
        <f>SUM(C17:C60)</f>
        <v>1209186.0150999995</v>
      </c>
      <c r="D61" s="139">
        <f>SUM(D17:D60)</f>
        <v>1.0000000000000007</v>
      </c>
      <c r="E61" s="140">
        <f>SUM(E25,E21,E19,E17)</f>
        <v>285313.82504999998</v>
      </c>
      <c r="F61" s="140">
        <f>SUM(F27,F25,F23,F19)</f>
        <v>256176.30504999997</v>
      </c>
      <c r="G61" s="140">
        <f>SUM(G53,G39,G41,G33,G31,G29)</f>
        <v>140954.51999999999</v>
      </c>
      <c r="H61" s="140">
        <f>SUM(H55,H53,H41,H39,H37,H33,H31,H29)</f>
        <v>247095.44999999998</v>
      </c>
      <c r="I61" s="140">
        <f>SUM(I57,I55,I41,I39,I35,I29)</f>
        <v>146175.13</v>
      </c>
      <c r="J61" s="140">
        <f>SUM(J59,J57,J51,J49,J35)</f>
        <v>133470.78499999997</v>
      </c>
      <c r="L61" s="5"/>
    </row>
    <row r="62" spans="1:12" ht="18">
      <c r="A62" s="136"/>
      <c r="B62" s="141" t="s">
        <v>35</v>
      </c>
      <c r="C62" s="138">
        <f>C61</f>
        <v>1209186.0150999995</v>
      </c>
      <c r="D62" s="136"/>
      <c r="E62" s="140">
        <f>E61</f>
        <v>285313.82504999998</v>
      </c>
      <c r="F62" s="140">
        <f>F61+E62</f>
        <v>541490.13009999995</v>
      </c>
      <c r="G62" s="140">
        <f>G61+F62</f>
        <v>682444.65009999997</v>
      </c>
      <c r="H62" s="140">
        <f>H61+G62</f>
        <v>929540.10009999992</v>
      </c>
      <c r="I62" s="140">
        <f>I61+H62</f>
        <v>1075715.2300999998</v>
      </c>
      <c r="J62" s="140">
        <f>J61+I62</f>
        <v>1209186.0150999997</v>
      </c>
    </row>
    <row r="63" spans="1:12" ht="18">
      <c r="A63" s="136"/>
      <c r="B63" s="142" t="s">
        <v>36</v>
      </c>
      <c r="C63" s="138">
        <f>C62*1.2824</f>
        <v>1550660.1457642394</v>
      </c>
      <c r="D63" s="136"/>
      <c r="E63" s="140">
        <f t="shared" ref="E63:J63" si="7">E62*1.2824</f>
        <v>365886.44924411998</v>
      </c>
      <c r="F63" s="140">
        <f t="shared" si="7"/>
        <v>694406.94284023996</v>
      </c>
      <c r="G63" s="140">
        <f t="shared" si="7"/>
        <v>875167.01928824</v>
      </c>
      <c r="H63" s="140">
        <f t="shared" si="7"/>
        <v>1192042.22436824</v>
      </c>
      <c r="I63" s="140">
        <f t="shared" si="7"/>
        <v>1379497.2110802399</v>
      </c>
      <c r="J63" s="140">
        <f t="shared" si="7"/>
        <v>1550660.1457642396</v>
      </c>
      <c r="L63">
        <v>1.2655000000000001</v>
      </c>
    </row>
    <row r="65" spans="3:3" ht="22.5" customHeight="1">
      <c r="C65" s="143"/>
    </row>
  </sheetData>
  <mergeCells count="96">
    <mergeCell ref="D53:D54"/>
    <mergeCell ref="D55:D56"/>
    <mergeCell ref="D57:D58"/>
    <mergeCell ref="D49:D50"/>
    <mergeCell ref="D51:D52"/>
    <mergeCell ref="A41:A42"/>
    <mergeCell ref="B41:B42"/>
    <mergeCell ref="C41:C42"/>
    <mergeCell ref="D41:D42"/>
    <mergeCell ref="A39:A40"/>
    <mergeCell ref="B39:B40"/>
    <mergeCell ref="D47:D48"/>
    <mergeCell ref="D43:D44"/>
    <mergeCell ref="D45:D46"/>
    <mergeCell ref="A43:A44"/>
    <mergeCell ref="B43:B44"/>
    <mergeCell ref="C43:C44"/>
    <mergeCell ref="A45:A46"/>
    <mergeCell ref="B45:B46"/>
    <mergeCell ref="C45:C46"/>
    <mergeCell ref="A49:A50"/>
    <mergeCell ref="B49:B50"/>
    <mergeCell ref="C49:C50"/>
    <mergeCell ref="A47:A48"/>
    <mergeCell ref="B47:B48"/>
    <mergeCell ref="C47:C48"/>
    <mergeCell ref="A59:A60"/>
    <mergeCell ref="B59:B60"/>
    <mergeCell ref="C59:C60"/>
    <mergeCell ref="D59:D60"/>
    <mergeCell ref="A51:A52"/>
    <mergeCell ref="B51:B52"/>
    <mergeCell ref="C51:C52"/>
    <mergeCell ref="A53:A54"/>
    <mergeCell ref="A55:A56"/>
    <mergeCell ref="A57:A58"/>
    <mergeCell ref="B53:B54"/>
    <mergeCell ref="B55:B56"/>
    <mergeCell ref="B57:B58"/>
    <mergeCell ref="C53:C54"/>
    <mergeCell ref="C55:C56"/>
    <mergeCell ref="C57:C58"/>
    <mergeCell ref="A37:A38"/>
    <mergeCell ref="B37:B38"/>
    <mergeCell ref="C37:C38"/>
    <mergeCell ref="C39:C40"/>
    <mergeCell ref="D37:D38"/>
    <mergeCell ref="D39:D40"/>
    <mergeCell ref="A35:A36"/>
    <mergeCell ref="B35:B36"/>
    <mergeCell ref="C35:C36"/>
    <mergeCell ref="D35:D36"/>
    <mergeCell ref="A31:A32"/>
    <mergeCell ref="A29:A30"/>
    <mergeCell ref="B29:B30"/>
    <mergeCell ref="C29:C30"/>
    <mergeCell ref="D29:D30"/>
    <mergeCell ref="A33:A34"/>
    <mergeCell ref="B33:B34"/>
    <mergeCell ref="C33:C34"/>
    <mergeCell ref="D33:D34"/>
    <mergeCell ref="B31:B32"/>
    <mergeCell ref="C31:C32"/>
    <mergeCell ref="D31:D32"/>
    <mergeCell ref="A27:A28"/>
    <mergeCell ref="B27:B28"/>
    <mergeCell ref="C27:C28"/>
    <mergeCell ref="D27:D28"/>
    <mergeCell ref="A17:A18"/>
    <mergeCell ref="B17:B18"/>
    <mergeCell ref="C17:C18"/>
    <mergeCell ref="D17:D18"/>
    <mergeCell ref="A25:A26"/>
    <mergeCell ref="B25:B26"/>
    <mergeCell ref="C25:C26"/>
    <mergeCell ref="D25:D26"/>
    <mergeCell ref="A19:A20"/>
    <mergeCell ref="B19:B20"/>
    <mergeCell ref="C19:C20"/>
    <mergeCell ref="B21:B22"/>
    <mergeCell ref="A21:A22"/>
    <mergeCell ref="A23:A24"/>
    <mergeCell ref="B23:B24"/>
    <mergeCell ref="C23:C24"/>
    <mergeCell ref="A10:H10"/>
    <mergeCell ref="A13:J13"/>
    <mergeCell ref="A11:H11"/>
    <mergeCell ref="A14:J14"/>
    <mergeCell ref="A15:A16"/>
    <mergeCell ref="B15:B16"/>
    <mergeCell ref="C15:D15"/>
    <mergeCell ref="E15:J15"/>
    <mergeCell ref="C21:C22"/>
    <mergeCell ref="D19:D20"/>
    <mergeCell ref="D21:D22"/>
    <mergeCell ref="D23:D24"/>
  </mergeCells>
  <phoneticPr fontId="27" type="noConversion"/>
  <pageMargins left="0.51181102362204722" right="0.51181102362204722" top="0.70866141732283472" bottom="0.70866141732283472" header="0.31496062992125984" footer="0.31496062992125984"/>
  <pageSetup scale="50" orientation="landscape" horizontalDpi="4294967293" verticalDpi="300" r:id="rId1"/>
  <drawing r:id="rId2"/>
</worksheet>
</file>

<file path=xl/worksheets/sheet2.xml><?xml version="1.0" encoding="utf-8"?>
<worksheet xmlns="http://schemas.openxmlformats.org/spreadsheetml/2006/main" xmlns:r="http://schemas.openxmlformats.org/officeDocument/2006/relationships">
  <sheetPr>
    <tabColor rgb="FF00B050"/>
  </sheetPr>
  <dimension ref="A1:BJ415"/>
  <sheetViews>
    <sheetView view="pageBreakPreview" topLeftCell="A16" zoomScale="90" zoomScaleSheetLayoutView="90" workbookViewId="0">
      <selection sqref="A1:XFD1048576"/>
    </sheetView>
  </sheetViews>
  <sheetFormatPr defaultRowHeight="12.75"/>
  <cols>
    <col min="1" max="1" width="10.42578125" style="306" customWidth="1"/>
    <col min="2" max="2" width="16.140625" style="97" customWidth="1"/>
    <col min="3" max="3" width="12" style="307" customWidth="1"/>
    <col min="4" max="4" width="77.85546875" style="307" bestFit="1" customWidth="1"/>
    <col min="5" max="5" width="9.7109375" style="306" customWidth="1"/>
    <col min="6" max="6" width="10.140625" style="313" customWidth="1"/>
    <col min="7" max="7" width="13.85546875" style="314" bestFit="1" customWidth="1"/>
    <col min="8" max="8" width="19.28515625" style="307" customWidth="1"/>
    <col min="59" max="59" width="9.28515625" bestFit="1" customWidth="1"/>
    <col min="61" max="61" width="9.42578125" bestFit="1" customWidth="1"/>
  </cols>
  <sheetData>
    <row r="1" spans="1:8" s="386" customFormat="1" ht="15" customHeight="1">
      <c r="A1" s="780"/>
      <c r="B1" s="780"/>
      <c r="C1" s="780"/>
      <c r="D1" s="780"/>
      <c r="E1" s="780"/>
      <c r="F1" s="780"/>
      <c r="G1" s="780"/>
      <c r="H1" s="780"/>
    </row>
    <row r="2" spans="1:8" s="386" customFormat="1" ht="15" customHeight="1">
      <c r="A2" s="781"/>
      <c r="B2" s="781"/>
      <c r="C2" s="781"/>
      <c r="D2" s="781"/>
      <c r="E2" s="781"/>
      <c r="F2" s="781"/>
      <c r="G2" s="781"/>
      <c r="H2" s="781"/>
    </row>
    <row r="3" spans="1:8" s="386" customFormat="1" ht="15" customHeight="1">
      <c r="A3" s="435"/>
      <c r="B3" s="435"/>
      <c r="C3" s="435"/>
      <c r="D3" s="549"/>
      <c r="E3" s="435"/>
      <c r="F3" s="435"/>
      <c r="G3" s="435"/>
      <c r="H3" s="435"/>
    </row>
    <row r="4" spans="1:8" s="386" customFormat="1" ht="15" customHeight="1">
      <c r="A4" s="435"/>
      <c r="B4" s="435"/>
      <c r="C4" s="435"/>
      <c r="D4" s="548"/>
      <c r="E4" s="435"/>
      <c r="F4" s="435"/>
      <c r="G4" s="435"/>
      <c r="H4" s="435"/>
    </row>
    <row r="5" spans="1:8" s="386" customFormat="1" ht="15" customHeight="1">
      <c r="A5" s="435"/>
      <c r="B5" s="435"/>
      <c r="C5" s="435"/>
      <c r="D5" s="549"/>
      <c r="E5" s="435"/>
      <c r="F5" s="435"/>
      <c r="G5" s="435"/>
      <c r="H5" s="435"/>
    </row>
    <row r="6" spans="1:8" s="386" customFormat="1" ht="15" customHeight="1">
      <c r="A6" s="435"/>
      <c r="B6" s="435"/>
      <c r="C6" s="435"/>
      <c r="D6" s="435"/>
      <c r="E6" s="435"/>
      <c r="F6" s="435"/>
      <c r="G6" s="435"/>
      <c r="H6" s="435"/>
    </row>
    <row r="7" spans="1:8" s="386" customFormat="1" ht="15" customHeight="1">
      <c r="A7" s="786" t="s">
        <v>1074</v>
      </c>
      <c r="B7" s="787"/>
      <c r="C7" s="787"/>
      <c r="D7" s="787"/>
      <c r="E7" s="787"/>
      <c r="F7" s="787"/>
      <c r="G7" s="787"/>
      <c r="H7" s="788"/>
    </row>
    <row r="8" spans="1:8" ht="15" customHeight="1">
      <c r="A8" s="790" t="s">
        <v>196</v>
      </c>
      <c r="B8" s="791"/>
      <c r="C8" s="791"/>
      <c r="D8" s="791"/>
      <c r="E8" s="791"/>
      <c r="F8" s="791"/>
      <c r="G8" s="791"/>
      <c r="H8" s="791"/>
    </row>
    <row r="9" spans="1:8">
      <c r="A9" s="783"/>
      <c r="B9" s="783"/>
      <c r="C9" s="783"/>
      <c r="D9" s="783"/>
      <c r="E9" s="783"/>
      <c r="F9" s="783"/>
      <c r="G9" s="783"/>
      <c r="H9" s="783"/>
    </row>
    <row r="10" spans="1:8" ht="15" customHeight="1">
      <c r="A10" s="783" t="s">
        <v>8</v>
      </c>
      <c r="B10" s="783"/>
      <c r="C10" s="783"/>
      <c r="D10" s="783"/>
      <c r="E10" s="783"/>
      <c r="F10" s="783"/>
      <c r="G10" s="783"/>
      <c r="H10" s="783"/>
    </row>
    <row r="11" spans="1:8" ht="15" customHeight="1">
      <c r="A11" s="784" t="s">
        <v>1232</v>
      </c>
      <c r="B11" s="784"/>
      <c r="C11" s="784"/>
      <c r="D11" s="784"/>
      <c r="E11" s="784"/>
      <c r="F11" s="784"/>
      <c r="G11" s="784"/>
      <c r="H11" s="784"/>
    </row>
    <row r="12" spans="1:8">
      <c r="A12" s="344" t="s">
        <v>7</v>
      </c>
      <c r="B12" s="352" t="s">
        <v>9</v>
      </c>
      <c r="C12" s="352" t="s">
        <v>5</v>
      </c>
      <c r="D12" s="352" t="s">
        <v>10</v>
      </c>
      <c r="E12" s="344" t="s">
        <v>11</v>
      </c>
      <c r="F12" s="353" t="s">
        <v>12</v>
      </c>
      <c r="G12" s="354" t="s">
        <v>13</v>
      </c>
      <c r="H12" s="351" t="s">
        <v>14</v>
      </c>
    </row>
    <row r="13" spans="1:8">
      <c r="A13" s="345">
        <v>1</v>
      </c>
      <c r="B13" s="324"/>
      <c r="C13" s="325"/>
      <c r="D13" s="326" t="s">
        <v>1</v>
      </c>
      <c r="E13" s="355"/>
      <c r="F13" s="353"/>
      <c r="G13" s="354"/>
      <c r="H13" s="356"/>
    </row>
    <row r="14" spans="1:8" ht="18" customHeight="1">
      <c r="A14" s="184" t="s">
        <v>15</v>
      </c>
      <c r="B14" s="476" t="s">
        <v>6</v>
      </c>
      <c r="C14" s="185" t="s">
        <v>17</v>
      </c>
      <c r="D14" s="186" t="s">
        <v>29</v>
      </c>
      <c r="E14" s="478" t="s">
        <v>42</v>
      </c>
      <c r="F14" s="246">
        <v>6</v>
      </c>
      <c r="G14" s="261">
        <v>389.21</v>
      </c>
      <c r="H14" s="222">
        <f t="shared" ref="H14:H19" si="0">TRUNC(F14*G14,2)</f>
        <v>2335.2600000000002</v>
      </c>
    </row>
    <row r="15" spans="1:8" ht="25.5">
      <c r="A15" s="184" t="s">
        <v>342</v>
      </c>
      <c r="B15" s="253">
        <v>93207</v>
      </c>
      <c r="C15" s="264" t="s">
        <v>17</v>
      </c>
      <c r="D15" s="188" t="s">
        <v>993</v>
      </c>
      <c r="E15" s="194" t="s">
        <v>42</v>
      </c>
      <c r="F15" s="408">
        <v>25.41</v>
      </c>
      <c r="G15" s="629">
        <v>515.99</v>
      </c>
      <c r="H15" s="187">
        <f t="shared" si="0"/>
        <v>13111.3</v>
      </c>
    </row>
    <row r="16" spans="1:8">
      <c r="A16" s="184" t="s">
        <v>351</v>
      </c>
      <c r="B16" s="253" t="s">
        <v>352</v>
      </c>
      <c r="C16" s="204" t="s">
        <v>17</v>
      </c>
      <c r="D16" s="188" t="s">
        <v>353</v>
      </c>
      <c r="E16" s="184" t="s">
        <v>354</v>
      </c>
      <c r="F16" s="248">
        <v>1</v>
      </c>
      <c r="G16" s="261">
        <v>1166.08</v>
      </c>
      <c r="H16" s="187">
        <f t="shared" si="0"/>
        <v>1166.08</v>
      </c>
    </row>
    <row r="17" spans="1:8">
      <c r="A17" s="184" t="s">
        <v>355</v>
      </c>
      <c r="B17" s="253" t="str">
        <f>'COMP GERAL'!C324</f>
        <v>COMP200</v>
      </c>
      <c r="C17" s="204"/>
      <c r="D17" s="188" t="s">
        <v>356</v>
      </c>
      <c r="E17" s="184" t="s">
        <v>354</v>
      </c>
      <c r="F17" s="248">
        <v>1</v>
      </c>
      <c r="G17" s="261">
        <f>'COMP GERAL'!H324</f>
        <v>1482.95</v>
      </c>
      <c r="H17" s="187">
        <f t="shared" si="0"/>
        <v>1482.95</v>
      </c>
    </row>
    <row r="18" spans="1:8" ht="38.25">
      <c r="A18" s="221" t="s">
        <v>1038</v>
      </c>
      <c r="B18" s="276" t="str">
        <f>'COMP GERAL'!C2104</f>
        <v>COMP640</v>
      </c>
      <c r="C18" s="277"/>
      <c r="D18" s="278" t="s">
        <v>1311</v>
      </c>
      <c r="E18" s="279" t="s">
        <v>505</v>
      </c>
      <c r="F18" s="501">
        <v>6</v>
      </c>
      <c r="G18" s="630">
        <f>'COMP GERAL'!G2104</f>
        <v>8084.4000000000005</v>
      </c>
      <c r="H18" s="280">
        <f t="shared" si="0"/>
        <v>48506.400000000001</v>
      </c>
    </row>
    <row r="19" spans="1:8" ht="38.25">
      <c r="A19" s="221" t="s">
        <v>941</v>
      </c>
      <c r="B19" s="276" t="str">
        <f>'COMP GERAL'!C2114</f>
        <v>COMP650</v>
      </c>
      <c r="C19" s="277"/>
      <c r="D19" s="281" t="s">
        <v>506</v>
      </c>
      <c r="E19" s="279" t="s">
        <v>354</v>
      </c>
      <c r="F19" s="501">
        <v>1</v>
      </c>
      <c r="G19" s="630">
        <f>'COMP GERAL'!G2114</f>
        <v>26454.300000000003</v>
      </c>
      <c r="H19" s="280">
        <f t="shared" si="0"/>
        <v>26454.3</v>
      </c>
    </row>
    <row r="20" spans="1:8">
      <c r="A20" s="785" t="s">
        <v>4</v>
      </c>
      <c r="B20" s="785"/>
      <c r="C20" s="785"/>
      <c r="D20" s="785"/>
      <c r="E20" s="785"/>
      <c r="F20" s="785"/>
      <c r="G20" s="785"/>
      <c r="H20" s="351">
        <f>SUM(H14:H19)</f>
        <v>93056.290000000008</v>
      </c>
    </row>
    <row r="21" spans="1:8">
      <c r="A21" s="181">
        <v>2</v>
      </c>
      <c r="B21" s="189"/>
      <c r="C21" s="189"/>
      <c r="D21" s="190" t="s">
        <v>1059</v>
      </c>
      <c r="E21" s="243"/>
      <c r="F21" s="328"/>
      <c r="G21" s="243"/>
      <c r="H21" s="265"/>
    </row>
    <row r="22" spans="1:8">
      <c r="A22" s="381" t="s">
        <v>16</v>
      </c>
      <c r="B22" s="381">
        <v>72224</v>
      </c>
      <c r="C22" s="381" t="s">
        <v>17</v>
      </c>
      <c r="D22" s="191" t="s">
        <v>767</v>
      </c>
      <c r="E22" s="381" t="s">
        <v>42</v>
      </c>
      <c r="F22" s="329">
        <v>855.47</v>
      </c>
      <c r="G22" s="631">
        <v>7.62</v>
      </c>
      <c r="H22" s="222">
        <f t="shared" ref="H22:H34" si="1">TRUNC(F22*G22,2)</f>
        <v>6518.68</v>
      </c>
    </row>
    <row r="23" spans="1:8" s="386" customFormat="1">
      <c r="A23" s="381" t="s">
        <v>635</v>
      </c>
      <c r="B23" s="381">
        <v>72225</v>
      </c>
      <c r="C23" s="381" t="s">
        <v>17</v>
      </c>
      <c r="D23" s="191" t="s">
        <v>1050</v>
      </c>
      <c r="E23" s="381" t="s">
        <v>42</v>
      </c>
      <c r="F23" s="329">
        <v>278.52999999999997</v>
      </c>
      <c r="G23" s="631">
        <v>3.17</v>
      </c>
      <c r="H23" s="222">
        <f>G23*F23</f>
        <v>882.94009999999992</v>
      </c>
    </row>
    <row r="24" spans="1:8">
      <c r="A24" s="381" t="s">
        <v>2</v>
      </c>
      <c r="B24" s="381">
        <v>72236</v>
      </c>
      <c r="C24" s="381" t="s">
        <v>17</v>
      </c>
      <c r="D24" s="191" t="s">
        <v>768</v>
      </c>
      <c r="E24" s="381" t="s">
        <v>42</v>
      </c>
      <c r="F24" s="496">
        <f>260.8+844.36</f>
        <v>1105.1600000000001</v>
      </c>
      <c r="G24" s="631">
        <v>9.43</v>
      </c>
      <c r="H24" s="222">
        <f t="shared" si="1"/>
        <v>10421.65</v>
      </c>
    </row>
    <row r="25" spans="1:8">
      <c r="A25" s="381" t="s">
        <v>3</v>
      </c>
      <c r="B25" s="381">
        <v>85407</v>
      </c>
      <c r="C25" s="381" t="s">
        <v>17</v>
      </c>
      <c r="D25" s="191" t="s">
        <v>769</v>
      </c>
      <c r="E25" s="381" t="s">
        <v>28</v>
      </c>
      <c r="F25" s="496">
        <v>1980</v>
      </c>
      <c r="G25" s="631">
        <v>7.31</v>
      </c>
      <c r="H25" s="222">
        <f t="shared" si="1"/>
        <v>14473.8</v>
      </c>
    </row>
    <row r="26" spans="1:8" ht="25.5">
      <c r="A26" s="381" t="s">
        <v>1008</v>
      </c>
      <c r="B26" s="381">
        <v>72228</v>
      </c>
      <c r="C26" s="381" t="s">
        <v>17</v>
      </c>
      <c r="D26" s="191" t="s">
        <v>770</v>
      </c>
      <c r="E26" s="381" t="s">
        <v>42</v>
      </c>
      <c r="F26" s="497">
        <f>F22+F23</f>
        <v>1134</v>
      </c>
      <c r="G26" s="631">
        <v>14.06</v>
      </c>
      <c r="H26" s="222">
        <f t="shared" si="1"/>
        <v>15944.04</v>
      </c>
    </row>
    <row r="27" spans="1:8">
      <c r="A27" s="381" t="s">
        <v>776</v>
      </c>
      <c r="B27" s="478" t="s">
        <v>775</v>
      </c>
      <c r="C27" s="381" t="s">
        <v>17</v>
      </c>
      <c r="D27" s="191" t="s">
        <v>771</v>
      </c>
      <c r="E27" s="381" t="s">
        <v>42</v>
      </c>
      <c r="F27" s="496">
        <v>756.76</v>
      </c>
      <c r="G27" s="631">
        <v>19.059999999999999</v>
      </c>
      <c r="H27" s="222">
        <f t="shared" si="1"/>
        <v>14423.84</v>
      </c>
    </row>
    <row r="28" spans="1:8">
      <c r="A28" s="381" t="s">
        <v>777</v>
      </c>
      <c r="B28" s="381">
        <v>72897</v>
      </c>
      <c r="C28" s="381" t="s">
        <v>17</v>
      </c>
      <c r="D28" s="191" t="s">
        <v>772</v>
      </c>
      <c r="E28" s="381" t="s">
        <v>43</v>
      </c>
      <c r="F28" s="496">
        <v>1593.12</v>
      </c>
      <c r="G28" s="631">
        <v>16.39</v>
      </c>
      <c r="H28" s="222">
        <f t="shared" si="1"/>
        <v>26111.23</v>
      </c>
    </row>
    <row r="29" spans="1:8">
      <c r="A29" s="381" t="s">
        <v>778</v>
      </c>
      <c r="B29" s="381">
        <v>85334</v>
      </c>
      <c r="C29" s="381" t="s">
        <v>17</v>
      </c>
      <c r="D29" s="191" t="s">
        <v>773</v>
      </c>
      <c r="E29" s="381" t="s">
        <v>42</v>
      </c>
      <c r="F29" s="496">
        <v>59.22</v>
      </c>
      <c r="G29" s="631">
        <v>12.7</v>
      </c>
      <c r="H29" s="222">
        <f t="shared" si="1"/>
        <v>752.09</v>
      </c>
    </row>
    <row r="30" spans="1:8">
      <c r="A30" s="381" t="s">
        <v>779</v>
      </c>
      <c r="B30" s="381">
        <v>85333</v>
      </c>
      <c r="C30" s="381" t="s">
        <v>17</v>
      </c>
      <c r="D30" s="191" t="s">
        <v>774</v>
      </c>
      <c r="E30" s="381" t="s">
        <v>354</v>
      </c>
      <c r="F30" s="496">
        <v>8</v>
      </c>
      <c r="G30" s="631">
        <v>14.33</v>
      </c>
      <c r="H30" s="222">
        <f t="shared" si="1"/>
        <v>114.64</v>
      </c>
    </row>
    <row r="31" spans="1:8">
      <c r="A31" s="381" t="s">
        <v>780</v>
      </c>
      <c r="B31" s="381">
        <v>72216</v>
      </c>
      <c r="C31" s="381" t="s">
        <v>17</v>
      </c>
      <c r="D31" s="191" t="s">
        <v>994</v>
      </c>
      <c r="E31" s="381" t="s">
        <v>43</v>
      </c>
      <c r="F31" s="496">
        <v>2</v>
      </c>
      <c r="G31" s="631">
        <v>165.22</v>
      </c>
      <c r="H31" s="222">
        <f t="shared" si="1"/>
        <v>330.44</v>
      </c>
    </row>
    <row r="32" spans="1:8">
      <c r="A32" s="381" t="s">
        <v>995</v>
      </c>
      <c r="B32" s="381" t="s">
        <v>998</v>
      </c>
      <c r="C32" s="381" t="s">
        <v>17</v>
      </c>
      <c r="D32" s="191" t="s">
        <v>997</v>
      </c>
      <c r="E32" s="381" t="s">
        <v>42</v>
      </c>
      <c r="F32" s="496">
        <v>1529.68</v>
      </c>
      <c r="G32" s="631">
        <v>6.35</v>
      </c>
      <c r="H32" s="222">
        <f t="shared" si="1"/>
        <v>9713.4599999999991</v>
      </c>
    </row>
    <row r="33" spans="1:8" s="386" customFormat="1">
      <c r="A33" s="381" t="s">
        <v>996</v>
      </c>
      <c r="B33" s="478" t="s">
        <v>1312</v>
      </c>
      <c r="C33" s="381" t="s">
        <v>17</v>
      </c>
      <c r="D33" s="191" t="s">
        <v>1054</v>
      </c>
      <c r="E33" s="478" t="s">
        <v>43</v>
      </c>
      <c r="F33" s="496">
        <v>10</v>
      </c>
      <c r="G33" s="631">
        <v>71.33</v>
      </c>
      <c r="H33" s="222">
        <f t="shared" si="1"/>
        <v>713.3</v>
      </c>
    </row>
    <row r="34" spans="1:8" ht="25.5">
      <c r="A34" s="381" t="s">
        <v>1051</v>
      </c>
      <c r="B34" s="381" t="s">
        <v>999</v>
      </c>
      <c r="C34" s="381" t="s">
        <v>17</v>
      </c>
      <c r="D34" s="191" t="s">
        <v>1000</v>
      </c>
      <c r="E34" s="381" t="s">
        <v>42</v>
      </c>
      <c r="F34" s="382">
        <v>684.73</v>
      </c>
      <c r="G34" s="631">
        <v>19.059999999999999</v>
      </c>
      <c r="H34" s="222">
        <f t="shared" si="1"/>
        <v>13050.95</v>
      </c>
    </row>
    <row r="35" spans="1:8">
      <c r="A35" s="343"/>
      <c r="B35" s="413"/>
      <c r="C35" s="413"/>
      <c r="D35" s="413"/>
      <c r="E35" s="343"/>
      <c r="F35" s="357"/>
      <c r="G35" s="343" t="s">
        <v>4</v>
      </c>
      <c r="H35" s="351">
        <f>SUM(H22:H34)</f>
        <v>113451.0601</v>
      </c>
    </row>
    <row r="36" spans="1:8">
      <c r="A36" s="181">
        <v>3</v>
      </c>
      <c r="B36" s="182"/>
      <c r="C36" s="192"/>
      <c r="D36" s="183" t="s">
        <v>1060</v>
      </c>
      <c r="E36" s="193"/>
      <c r="F36" s="493"/>
      <c r="G36" s="245"/>
      <c r="H36" s="266"/>
    </row>
    <row r="37" spans="1:8">
      <c r="A37" s="185" t="s">
        <v>158</v>
      </c>
      <c r="B37" s="494">
        <v>73447</v>
      </c>
      <c r="C37" s="185" t="s">
        <v>17</v>
      </c>
      <c r="D37" s="267" t="s">
        <v>1141</v>
      </c>
      <c r="E37" s="194" t="s">
        <v>961</v>
      </c>
      <c r="F37" s="407">
        <v>73.83</v>
      </c>
      <c r="G37" s="444">
        <v>43.84</v>
      </c>
      <c r="H37" s="222">
        <f t="shared" ref="H37:H44" si="2">TRUNC(F37*G37,2)</f>
        <v>3236.7</v>
      </c>
    </row>
    <row r="38" spans="1:8">
      <c r="A38" s="185" t="s">
        <v>189</v>
      </c>
      <c r="B38" s="478" t="s">
        <v>1077</v>
      </c>
      <c r="C38" s="185" t="s">
        <v>17</v>
      </c>
      <c r="D38" s="195" t="s">
        <v>1078</v>
      </c>
      <c r="E38" s="185" t="s">
        <v>43</v>
      </c>
      <c r="F38" s="407">
        <v>17.48</v>
      </c>
      <c r="G38" s="444">
        <v>38.119999999999997</v>
      </c>
      <c r="H38" s="222">
        <f t="shared" si="2"/>
        <v>666.33</v>
      </c>
    </row>
    <row r="39" spans="1:8" ht="25.5">
      <c r="A39" s="185" t="s">
        <v>204</v>
      </c>
      <c r="B39" s="466">
        <v>94970</v>
      </c>
      <c r="C39" s="185" t="s">
        <v>17</v>
      </c>
      <c r="D39" s="188" t="s">
        <v>1142</v>
      </c>
      <c r="E39" s="185" t="s">
        <v>43</v>
      </c>
      <c r="F39" s="407">
        <v>22.68</v>
      </c>
      <c r="G39" s="444">
        <v>283.25</v>
      </c>
      <c r="H39" s="222">
        <f t="shared" si="2"/>
        <v>6424.11</v>
      </c>
    </row>
    <row r="40" spans="1:8">
      <c r="A40" s="185" t="s">
        <v>781</v>
      </c>
      <c r="B40" s="478" t="s">
        <v>1143</v>
      </c>
      <c r="C40" s="185" t="s">
        <v>181</v>
      </c>
      <c r="D40" s="188" t="s">
        <v>1144</v>
      </c>
      <c r="E40" s="185" t="s">
        <v>34</v>
      </c>
      <c r="F40" s="407">
        <v>453.6</v>
      </c>
      <c r="G40" s="444">
        <v>6.88</v>
      </c>
      <c r="H40" s="222">
        <f t="shared" si="2"/>
        <v>3120.76</v>
      </c>
    </row>
    <row r="41" spans="1:8" ht="25.5">
      <c r="A41" s="185" t="s">
        <v>782</v>
      </c>
      <c r="B41" s="254" t="s">
        <v>185</v>
      </c>
      <c r="C41" s="196" t="s">
        <v>17</v>
      </c>
      <c r="D41" s="197" t="s">
        <v>1147</v>
      </c>
      <c r="E41" s="196" t="s">
        <v>42</v>
      </c>
      <c r="F41" s="407">
        <v>11.26</v>
      </c>
      <c r="G41" s="444">
        <v>26.16</v>
      </c>
      <c r="H41" s="222">
        <f t="shared" si="2"/>
        <v>294.56</v>
      </c>
    </row>
    <row r="42" spans="1:8" ht="25.5">
      <c r="A42" s="185" t="s">
        <v>783</v>
      </c>
      <c r="B42" s="254" t="s">
        <v>183</v>
      </c>
      <c r="C42" s="196" t="s">
        <v>17</v>
      </c>
      <c r="D42" s="197" t="s">
        <v>184</v>
      </c>
      <c r="E42" s="196" t="s">
        <v>42</v>
      </c>
      <c r="F42" s="407">
        <v>166.32</v>
      </c>
      <c r="G42" s="444">
        <v>8.18</v>
      </c>
      <c r="H42" s="222">
        <f t="shared" si="2"/>
        <v>1360.49</v>
      </c>
    </row>
    <row r="43" spans="1:8">
      <c r="A43" s="185" t="s">
        <v>784</v>
      </c>
      <c r="B43" s="478" t="s">
        <v>1145</v>
      </c>
      <c r="C43" s="185" t="s">
        <v>181</v>
      </c>
      <c r="D43" s="188" t="s">
        <v>1146</v>
      </c>
      <c r="E43" s="185" t="s">
        <v>34</v>
      </c>
      <c r="F43" s="495">
        <v>1360.8</v>
      </c>
      <c r="G43" s="444">
        <v>6.67</v>
      </c>
      <c r="H43" s="222">
        <f t="shared" si="2"/>
        <v>9076.5300000000007</v>
      </c>
    </row>
    <row r="44" spans="1:8">
      <c r="A44" s="185" t="s">
        <v>785</v>
      </c>
      <c r="B44" s="478">
        <v>5970</v>
      </c>
      <c r="C44" s="185" t="s">
        <v>17</v>
      </c>
      <c r="D44" s="188" t="s">
        <v>202</v>
      </c>
      <c r="E44" s="185" t="s">
        <v>42</v>
      </c>
      <c r="F44" s="331">
        <f>F39*7</f>
        <v>158.76</v>
      </c>
      <c r="G44" s="444">
        <v>42.57</v>
      </c>
      <c r="H44" s="222">
        <f t="shared" si="2"/>
        <v>6758.41</v>
      </c>
    </row>
    <row r="45" spans="1:8">
      <c r="A45" s="782" t="s">
        <v>4</v>
      </c>
      <c r="B45" s="782"/>
      <c r="C45" s="782"/>
      <c r="D45" s="782"/>
      <c r="E45" s="782"/>
      <c r="F45" s="782"/>
      <c r="G45" s="782"/>
      <c r="H45" s="351">
        <f>SUM(H37:H44)</f>
        <v>30937.89</v>
      </c>
    </row>
    <row r="46" spans="1:8">
      <c r="A46" s="415">
        <v>4</v>
      </c>
      <c r="B46" s="416"/>
      <c r="C46" s="416"/>
      <c r="D46" s="417" t="s">
        <v>1061</v>
      </c>
      <c r="E46" s="418"/>
      <c r="F46" s="419"/>
      <c r="G46" s="420"/>
      <c r="H46" s="416"/>
    </row>
    <row r="47" spans="1:8" s="386" customFormat="1" ht="42.75" customHeight="1">
      <c r="A47" s="200" t="s">
        <v>190</v>
      </c>
      <c r="B47" s="575">
        <v>87496</v>
      </c>
      <c r="C47" s="571" t="s">
        <v>17</v>
      </c>
      <c r="D47" s="588" t="s">
        <v>1313</v>
      </c>
      <c r="E47" s="589" t="s">
        <v>42</v>
      </c>
      <c r="F47" s="500">
        <v>295.94</v>
      </c>
      <c r="G47" s="444">
        <v>55.63</v>
      </c>
      <c r="H47" s="587">
        <f t="shared" ref="H47:H50" si="3">TRUNC(F47*G47,2)</f>
        <v>16463.14</v>
      </c>
    </row>
    <row r="48" spans="1:8" ht="25.5">
      <c r="A48" s="200" t="s">
        <v>786</v>
      </c>
      <c r="B48" s="255">
        <v>5968</v>
      </c>
      <c r="C48" s="200" t="s">
        <v>17</v>
      </c>
      <c r="D48" s="201" t="s">
        <v>203</v>
      </c>
      <c r="E48" s="202" t="s">
        <v>42</v>
      </c>
      <c r="F48" s="246">
        <v>119.7</v>
      </c>
      <c r="G48" s="444">
        <v>31.5</v>
      </c>
      <c r="H48" s="222">
        <f t="shared" si="3"/>
        <v>3770.55</v>
      </c>
    </row>
    <row r="49" spans="1:8" ht="25.5">
      <c r="A49" s="200" t="s">
        <v>787</v>
      </c>
      <c r="B49" s="609" t="s">
        <v>1165</v>
      </c>
      <c r="C49" s="579" t="s">
        <v>17</v>
      </c>
      <c r="D49" s="203" t="s">
        <v>178</v>
      </c>
      <c r="E49" s="204" t="s">
        <v>28</v>
      </c>
      <c r="F49" s="248">
        <v>92.8</v>
      </c>
      <c r="G49" s="444">
        <f>'COMP GERAL'!H2577</f>
        <v>15.636324999999999</v>
      </c>
      <c r="H49" s="222">
        <f t="shared" si="3"/>
        <v>1451.05</v>
      </c>
    </row>
    <row r="50" spans="1:8" s="386" customFormat="1" ht="38.25">
      <c r="A50" s="200" t="s">
        <v>1347</v>
      </c>
      <c r="B50" s="235" t="s">
        <v>1345</v>
      </c>
      <c r="C50" s="478" t="s">
        <v>17</v>
      </c>
      <c r="D50" s="258" t="s">
        <v>1346</v>
      </c>
      <c r="E50" s="478" t="s">
        <v>42</v>
      </c>
      <c r="F50" s="260">
        <v>39.799999999999997</v>
      </c>
      <c r="G50" s="444">
        <v>225</v>
      </c>
      <c r="H50" s="222">
        <f t="shared" si="3"/>
        <v>8955</v>
      </c>
    </row>
    <row r="51" spans="1:8">
      <c r="A51" s="358"/>
      <c r="B51" s="359"/>
      <c r="C51" s="358"/>
      <c r="D51" s="360"/>
      <c r="E51" s="359"/>
      <c r="F51" s="349"/>
      <c r="G51" s="361" t="s">
        <v>4</v>
      </c>
      <c r="H51" s="351">
        <f>SUM(H47:H50)</f>
        <v>30639.739999999998</v>
      </c>
    </row>
    <row r="52" spans="1:8">
      <c r="A52" s="181">
        <v>5</v>
      </c>
      <c r="B52" s="182"/>
      <c r="C52" s="192"/>
      <c r="D52" s="576" t="s">
        <v>1063</v>
      </c>
      <c r="E52" s="193"/>
      <c r="F52" s="330"/>
      <c r="G52" s="245"/>
      <c r="H52" s="266"/>
    </row>
    <row r="53" spans="1:8" ht="63.75">
      <c r="A53" s="237" t="s">
        <v>168</v>
      </c>
      <c r="B53" s="253" t="str">
        <f>'COMP GERAL'!C374</f>
        <v>COMP225</v>
      </c>
      <c r="C53" s="185"/>
      <c r="D53" s="205" t="s">
        <v>30</v>
      </c>
      <c r="E53" s="185" t="s">
        <v>42</v>
      </c>
      <c r="F53" s="499">
        <v>1653.24</v>
      </c>
      <c r="G53" s="632">
        <f>'COMP GERAL'!H374</f>
        <v>87.43</v>
      </c>
      <c r="H53" s="222">
        <f>TRUNC(F53*G53,2)</f>
        <v>144542.76999999999</v>
      </c>
    </row>
    <row r="54" spans="1:8" ht="51">
      <c r="A54" s="237" t="s">
        <v>197</v>
      </c>
      <c r="B54" s="206" t="s">
        <v>179</v>
      </c>
      <c r="C54" s="185" t="s">
        <v>17</v>
      </c>
      <c r="D54" s="205" t="s">
        <v>1041</v>
      </c>
      <c r="E54" s="185" t="s">
        <v>42</v>
      </c>
      <c r="F54" s="500">
        <v>923.9</v>
      </c>
      <c r="G54" s="261">
        <v>62.53</v>
      </c>
      <c r="H54" s="222">
        <f>TRUNC(F54*G54,2)</f>
        <v>57771.46</v>
      </c>
    </row>
    <row r="55" spans="1:8" ht="25.5">
      <c r="A55" s="237" t="s">
        <v>198</v>
      </c>
      <c r="B55" s="547" t="str">
        <f>'COMP GERAL'!C395</f>
        <v>COMP227</v>
      </c>
      <c r="C55" s="185"/>
      <c r="D55" s="205" t="s">
        <v>46</v>
      </c>
      <c r="E55" s="185" t="s">
        <v>28</v>
      </c>
      <c r="F55" s="246">
        <v>36.44</v>
      </c>
      <c r="G55" s="632">
        <f>'COMP GERAL'!H395</f>
        <v>51.07</v>
      </c>
      <c r="H55" s="222">
        <f>TRUNC(F55*G55,2)</f>
        <v>1860.99</v>
      </c>
    </row>
    <row r="56" spans="1:8">
      <c r="A56" s="479" t="s">
        <v>199</v>
      </c>
      <c r="B56" s="479">
        <v>94220</v>
      </c>
      <c r="C56" s="478" t="s">
        <v>17</v>
      </c>
      <c r="D56" s="258" t="s">
        <v>171</v>
      </c>
      <c r="E56" s="478" t="s">
        <v>28</v>
      </c>
      <c r="F56" s="500">
        <v>12.29</v>
      </c>
      <c r="G56" s="632">
        <v>31.16</v>
      </c>
      <c r="H56" s="222">
        <f>TRUNC(F56*G56,2)</f>
        <v>382.95</v>
      </c>
    </row>
    <row r="57" spans="1:8">
      <c r="A57" s="479" t="s">
        <v>200</v>
      </c>
      <c r="B57" s="479">
        <v>94220</v>
      </c>
      <c r="C57" s="478" t="s">
        <v>17</v>
      </c>
      <c r="D57" s="258" t="s">
        <v>195</v>
      </c>
      <c r="E57" s="478" t="s">
        <v>28</v>
      </c>
      <c r="F57" s="500">
        <v>148.59</v>
      </c>
      <c r="G57" s="632">
        <v>31.16</v>
      </c>
      <c r="H57" s="222">
        <f>TRUNC(F57*G57,2)</f>
        <v>4630.0600000000004</v>
      </c>
    </row>
    <row r="58" spans="1:8" ht="15.75" customHeight="1">
      <c r="A58" s="789" t="s">
        <v>4</v>
      </c>
      <c r="B58" s="789"/>
      <c r="C58" s="789"/>
      <c r="D58" s="789"/>
      <c r="E58" s="789"/>
      <c r="F58" s="789"/>
      <c r="G58" s="789"/>
      <c r="H58" s="351">
        <f>SUM(H53:H57)</f>
        <v>209188.22999999998</v>
      </c>
    </row>
    <row r="59" spans="1:8">
      <c r="A59" s="181">
        <v>6</v>
      </c>
      <c r="B59" s="182"/>
      <c r="C59" s="192"/>
      <c r="D59" s="183" t="s">
        <v>1062</v>
      </c>
      <c r="E59" s="193"/>
      <c r="F59" s="330"/>
      <c r="G59" s="245"/>
      <c r="H59" s="266"/>
    </row>
    <row r="60" spans="1:8" ht="25.5">
      <c r="A60" s="237" t="s">
        <v>191</v>
      </c>
      <c r="B60" s="206" t="s">
        <v>180</v>
      </c>
      <c r="C60" s="185" t="s">
        <v>181</v>
      </c>
      <c r="D60" s="205" t="s">
        <v>182</v>
      </c>
      <c r="E60" s="185" t="s">
        <v>42</v>
      </c>
      <c r="F60" s="246">
        <v>921.73</v>
      </c>
      <c r="G60" s="632">
        <v>69.67</v>
      </c>
      <c r="H60" s="222">
        <f>TRUNC(F60*G60,2)</f>
        <v>64216.92</v>
      </c>
    </row>
    <row r="61" spans="1:8">
      <c r="A61" s="785"/>
      <c r="B61" s="785"/>
      <c r="C61" s="785"/>
      <c r="D61" s="785"/>
      <c r="E61" s="785"/>
      <c r="F61" s="785"/>
      <c r="G61" s="785"/>
      <c r="H61" s="351">
        <f>SUM(H60)</f>
        <v>64216.92</v>
      </c>
    </row>
    <row r="62" spans="1:8">
      <c r="A62" s="181">
        <v>7</v>
      </c>
      <c r="B62" s="182"/>
      <c r="C62" s="192"/>
      <c r="D62" s="183" t="s">
        <v>1064</v>
      </c>
      <c r="E62" s="193"/>
      <c r="F62" s="330"/>
      <c r="G62" s="245"/>
      <c r="H62" s="266"/>
    </row>
    <row r="63" spans="1:8" ht="25.5">
      <c r="A63" s="185" t="s">
        <v>159</v>
      </c>
      <c r="B63" s="381">
        <v>84191</v>
      </c>
      <c r="C63" s="185" t="s">
        <v>17</v>
      </c>
      <c r="D63" s="205" t="s">
        <v>162</v>
      </c>
      <c r="E63" s="185" t="s">
        <v>160</v>
      </c>
      <c r="F63" s="407">
        <v>684.73</v>
      </c>
      <c r="G63" s="444">
        <v>74.400000000000006</v>
      </c>
      <c r="H63" s="222">
        <f t="shared" ref="H63:H68" si="4">TRUNC(F63*G63,2)</f>
        <v>50943.91</v>
      </c>
    </row>
    <row r="64" spans="1:8">
      <c r="A64" s="185" t="s">
        <v>161</v>
      </c>
      <c r="B64" s="381">
        <v>5622</v>
      </c>
      <c r="C64" s="196" t="s">
        <v>17</v>
      </c>
      <c r="D64" s="205" t="s">
        <v>69</v>
      </c>
      <c r="E64" s="196" t="s">
        <v>42</v>
      </c>
      <c r="F64" s="407">
        <f>F63</f>
        <v>684.73</v>
      </c>
      <c r="G64" s="444">
        <v>4.1900000000000004</v>
      </c>
      <c r="H64" s="222">
        <f t="shared" si="4"/>
        <v>2869.01</v>
      </c>
    </row>
    <row r="65" spans="1:8" ht="25.5">
      <c r="A65" s="185" t="s">
        <v>163</v>
      </c>
      <c r="B65" s="254" t="s">
        <v>185</v>
      </c>
      <c r="C65" s="196" t="s">
        <v>17</v>
      </c>
      <c r="D65" s="197" t="s">
        <v>186</v>
      </c>
      <c r="E65" s="196" t="s">
        <v>42</v>
      </c>
      <c r="F65" s="407">
        <f>F64</f>
        <v>684.73</v>
      </c>
      <c r="G65" s="444">
        <v>26.16</v>
      </c>
      <c r="H65" s="222">
        <f t="shared" si="4"/>
        <v>17912.53</v>
      </c>
    </row>
    <row r="66" spans="1:8" ht="25.5">
      <c r="A66" s="185" t="s">
        <v>788</v>
      </c>
      <c r="B66" s="381" t="s">
        <v>187</v>
      </c>
      <c r="C66" s="185" t="s">
        <v>17</v>
      </c>
      <c r="D66" s="208" t="s">
        <v>188</v>
      </c>
      <c r="E66" s="185" t="s">
        <v>42</v>
      </c>
      <c r="F66" s="407">
        <f>F67+F63</f>
        <v>931.04</v>
      </c>
      <c r="G66" s="444">
        <v>24.25</v>
      </c>
      <c r="H66" s="222">
        <f t="shared" si="4"/>
        <v>22577.72</v>
      </c>
    </row>
    <row r="67" spans="1:8" ht="25.5">
      <c r="A67" s="185" t="s">
        <v>789</v>
      </c>
      <c r="B67" s="473">
        <v>94992</v>
      </c>
      <c r="C67" s="200" t="s">
        <v>17</v>
      </c>
      <c r="D67" s="474" t="s">
        <v>164</v>
      </c>
      <c r="E67" s="200" t="s">
        <v>160</v>
      </c>
      <c r="F67" s="407">
        <v>246.31</v>
      </c>
      <c r="G67" s="444">
        <v>51.95</v>
      </c>
      <c r="H67" s="222">
        <f t="shared" si="4"/>
        <v>12795.8</v>
      </c>
    </row>
    <row r="68" spans="1:8" ht="25.5">
      <c r="A68" s="185" t="s">
        <v>790</v>
      </c>
      <c r="B68" s="475" t="s">
        <v>1166</v>
      </c>
      <c r="C68" s="476" t="s">
        <v>181</v>
      </c>
      <c r="D68" s="186" t="s">
        <v>766</v>
      </c>
      <c r="E68" s="200" t="s">
        <v>28</v>
      </c>
      <c r="F68" s="407">
        <v>55.94</v>
      </c>
      <c r="G68" s="444">
        <v>44.21</v>
      </c>
      <c r="H68" s="222">
        <f t="shared" si="4"/>
        <v>2473.1</v>
      </c>
    </row>
    <row r="69" spans="1:8">
      <c r="A69" s="362"/>
      <c r="B69" s="413"/>
      <c r="C69" s="413"/>
      <c r="D69" s="413"/>
      <c r="E69" s="343"/>
      <c r="F69" s="363"/>
      <c r="G69" s="364" t="s">
        <v>4</v>
      </c>
      <c r="H69" s="351">
        <f>SUM(H63:H68)</f>
        <v>109572.07000000002</v>
      </c>
    </row>
    <row r="70" spans="1:8">
      <c r="A70" s="181">
        <v>8</v>
      </c>
      <c r="B70" s="182"/>
      <c r="C70" s="192"/>
      <c r="D70" s="183" t="s">
        <v>1065</v>
      </c>
      <c r="E70" s="193"/>
      <c r="F70" s="330"/>
      <c r="G70" s="245"/>
      <c r="H70" s="266"/>
    </row>
    <row r="71" spans="1:8" ht="38.25">
      <c r="A71" s="185" t="s">
        <v>165</v>
      </c>
      <c r="B71" s="478">
        <v>87905</v>
      </c>
      <c r="C71" s="185" t="s">
        <v>17</v>
      </c>
      <c r="D71" s="186" t="s">
        <v>1003</v>
      </c>
      <c r="E71" s="200" t="s">
        <v>42</v>
      </c>
      <c r="F71" s="502">
        <v>1529.68</v>
      </c>
      <c r="G71" s="444">
        <v>5.29</v>
      </c>
      <c r="H71" s="222">
        <f>TRUNC(F71*G71,2)</f>
        <v>8092</v>
      </c>
    </row>
    <row r="72" spans="1:8" ht="38.25">
      <c r="A72" s="185" t="s">
        <v>166</v>
      </c>
      <c r="B72" s="478">
        <v>87535</v>
      </c>
      <c r="C72" s="185" t="s">
        <v>17</v>
      </c>
      <c r="D72" s="186" t="s">
        <v>169</v>
      </c>
      <c r="E72" s="200" t="s">
        <v>42</v>
      </c>
      <c r="F72" s="502">
        <v>1529.68</v>
      </c>
      <c r="G72" s="444">
        <v>18.89</v>
      </c>
      <c r="H72" s="222">
        <f>TRUNC(F72*G72,2)</f>
        <v>28895.65</v>
      </c>
    </row>
    <row r="73" spans="1:8" ht="25.5">
      <c r="A73" s="185" t="s">
        <v>167</v>
      </c>
      <c r="B73" s="476" t="str">
        <f>'COMP GERAL'!C282</f>
        <v>COMP137</v>
      </c>
      <c r="C73" s="185" t="s">
        <v>17</v>
      </c>
      <c r="D73" s="205" t="s">
        <v>170</v>
      </c>
      <c r="E73" s="185" t="s">
        <v>42</v>
      </c>
      <c r="F73" s="407">
        <v>993.75</v>
      </c>
      <c r="G73" s="444">
        <f>'COMP GERAL'!H282</f>
        <v>80.37</v>
      </c>
      <c r="H73" s="222">
        <f>TRUNC(F73*G73,2)</f>
        <v>79867.679999999993</v>
      </c>
    </row>
    <row r="74" spans="1:8">
      <c r="A74" s="782" t="s">
        <v>4</v>
      </c>
      <c r="B74" s="782"/>
      <c r="C74" s="782"/>
      <c r="D74" s="782"/>
      <c r="E74" s="782"/>
      <c r="F74" s="782"/>
      <c r="G74" s="782"/>
      <c r="H74" s="356">
        <f>SUM(H71:H73)</f>
        <v>116855.32999999999</v>
      </c>
    </row>
    <row r="75" spans="1:8">
      <c r="A75" s="181">
        <v>9</v>
      </c>
      <c r="B75" s="182"/>
      <c r="C75" s="192"/>
      <c r="D75" s="577" t="s">
        <v>1066</v>
      </c>
      <c r="E75" s="193"/>
      <c r="F75" s="330"/>
      <c r="G75" s="245"/>
      <c r="H75" s="266"/>
    </row>
    <row r="76" spans="1:8" ht="25.5">
      <c r="A76" s="237" t="s">
        <v>192</v>
      </c>
      <c r="B76" s="235">
        <v>88415</v>
      </c>
      <c r="C76" s="209" t="s">
        <v>17</v>
      </c>
      <c r="D76" s="610" t="s">
        <v>173</v>
      </c>
      <c r="E76" s="210" t="s">
        <v>42</v>
      </c>
      <c r="F76" s="498">
        <f>236.79+942.28</f>
        <v>1179.07</v>
      </c>
      <c r="G76" s="632">
        <v>1.85</v>
      </c>
      <c r="H76" s="222">
        <f t="shared" ref="H76:H84" si="5">TRUNC(F76*G76,2)</f>
        <v>2181.27</v>
      </c>
    </row>
    <row r="77" spans="1:8" ht="25.5">
      <c r="A77" s="237" t="s">
        <v>193</v>
      </c>
      <c r="B77" s="235">
        <v>88497</v>
      </c>
      <c r="C77" s="185" t="s">
        <v>17</v>
      </c>
      <c r="D77" s="205" t="s">
        <v>174</v>
      </c>
      <c r="E77" s="210" t="s">
        <v>42</v>
      </c>
      <c r="F77" s="498">
        <v>552.05999999999995</v>
      </c>
      <c r="G77" s="632">
        <v>9.84</v>
      </c>
      <c r="H77" s="222">
        <f t="shared" si="5"/>
        <v>5432.27</v>
      </c>
    </row>
    <row r="78" spans="1:8" ht="25.5">
      <c r="A78" s="237" t="s">
        <v>194</v>
      </c>
      <c r="B78" s="235">
        <v>88489</v>
      </c>
      <c r="C78" s="185" t="s">
        <v>17</v>
      </c>
      <c r="D78" s="205" t="s">
        <v>175</v>
      </c>
      <c r="E78" s="210" t="s">
        <v>42</v>
      </c>
      <c r="F78" s="498">
        <f>236.79+942.28</f>
        <v>1179.07</v>
      </c>
      <c r="G78" s="632">
        <v>8.66</v>
      </c>
      <c r="H78" s="222">
        <f t="shared" si="5"/>
        <v>10210.74</v>
      </c>
    </row>
    <row r="79" spans="1:8" s="386" customFormat="1" ht="20.25" customHeight="1">
      <c r="A79" s="237" t="s">
        <v>201</v>
      </c>
      <c r="B79" s="235">
        <v>88483</v>
      </c>
      <c r="C79" s="185" t="s">
        <v>17</v>
      </c>
      <c r="D79" s="478" t="s">
        <v>1322</v>
      </c>
      <c r="E79" s="259" t="s">
        <v>42</v>
      </c>
      <c r="F79" s="499">
        <v>552.05999999999995</v>
      </c>
      <c r="G79" s="632">
        <v>2.14</v>
      </c>
      <c r="H79" s="222">
        <f t="shared" si="5"/>
        <v>1181.4000000000001</v>
      </c>
    </row>
    <row r="80" spans="1:8" s="386" customFormat="1" ht="12.75" customHeight="1">
      <c r="A80" s="237" t="s">
        <v>1001</v>
      </c>
      <c r="B80" s="235">
        <v>88486</v>
      </c>
      <c r="C80" s="185" t="s">
        <v>17</v>
      </c>
      <c r="D80" s="258" t="s">
        <v>1323</v>
      </c>
      <c r="E80" s="259" t="s">
        <v>42</v>
      </c>
      <c r="F80" s="499">
        <v>552.05999999999995</v>
      </c>
      <c r="G80" s="632">
        <v>7.65</v>
      </c>
      <c r="H80" s="222">
        <f t="shared" si="5"/>
        <v>4223.25</v>
      </c>
    </row>
    <row r="81" spans="1:8">
      <c r="A81" s="237" t="s">
        <v>1002</v>
      </c>
      <c r="B81" s="476" t="str">
        <f>'COMP GERAL'!C354</f>
        <v>COMP220</v>
      </c>
      <c r="C81" s="185"/>
      <c r="D81" s="205" t="s">
        <v>45</v>
      </c>
      <c r="E81" s="210" t="s">
        <v>42</v>
      </c>
      <c r="F81" s="502">
        <v>20</v>
      </c>
      <c r="G81" s="444">
        <f>'COMP GERAL'!H354</f>
        <v>21.45</v>
      </c>
      <c r="H81" s="222">
        <f t="shared" si="5"/>
        <v>429</v>
      </c>
    </row>
    <row r="82" spans="1:8" ht="38.25">
      <c r="A82" s="237" t="s">
        <v>1138</v>
      </c>
      <c r="B82" s="235">
        <v>6067</v>
      </c>
      <c r="C82" s="185" t="s">
        <v>17</v>
      </c>
      <c r="D82" s="205" t="s">
        <v>176</v>
      </c>
      <c r="E82" s="210" t="s">
        <v>42</v>
      </c>
      <c r="F82" s="503">
        <f>F88</f>
        <v>50.19</v>
      </c>
      <c r="G82" s="632">
        <v>28.81</v>
      </c>
      <c r="H82" s="222">
        <f t="shared" si="5"/>
        <v>1445.97</v>
      </c>
    </row>
    <row r="83" spans="1:8">
      <c r="A83" s="237" t="s">
        <v>1315</v>
      </c>
      <c r="B83" s="235">
        <v>72125</v>
      </c>
      <c r="C83" s="185" t="s">
        <v>17</v>
      </c>
      <c r="D83" s="205" t="s">
        <v>1314</v>
      </c>
      <c r="E83" s="210" t="s">
        <v>42</v>
      </c>
      <c r="F83" s="503">
        <v>1731.13</v>
      </c>
      <c r="G83" s="632">
        <v>6.66</v>
      </c>
      <c r="H83" s="222">
        <f t="shared" si="5"/>
        <v>11529.32</v>
      </c>
    </row>
    <row r="84" spans="1:8" s="386" customFormat="1" ht="22.5">
      <c r="A84" s="237" t="s">
        <v>1321</v>
      </c>
      <c r="B84" s="235" t="s">
        <v>1139</v>
      </c>
      <c r="C84" s="185" t="s">
        <v>17</v>
      </c>
      <c r="D84" s="448" t="s">
        <v>1140</v>
      </c>
      <c r="E84" s="210" t="s">
        <v>42</v>
      </c>
      <c r="F84" s="503">
        <v>24</v>
      </c>
      <c r="G84" s="632">
        <v>9.4700000000000006</v>
      </c>
      <c r="H84" s="222">
        <f t="shared" si="5"/>
        <v>227.28</v>
      </c>
    </row>
    <row r="85" spans="1:8">
      <c r="A85" s="782" t="s">
        <v>4</v>
      </c>
      <c r="B85" s="782"/>
      <c r="C85" s="782"/>
      <c r="D85" s="782"/>
      <c r="E85" s="782"/>
      <c r="F85" s="782"/>
      <c r="G85" s="782"/>
      <c r="H85" s="356">
        <f>SUM(H76:H84)</f>
        <v>36860.5</v>
      </c>
    </row>
    <row r="86" spans="1:8">
      <c r="A86" s="181">
        <v>10</v>
      </c>
      <c r="B86" s="182"/>
      <c r="C86" s="192"/>
      <c r="D86" s="183" t="s">
        <v>1044</v>
      </c>
      <c r="E86" s="193"/>
      <c r="F86" s="330"/>
      <c r="G86" s="245"/>
      <c r="H86" s="266"/>
    </row>
    <row r="87" spans="1:8">
      <c r="A87" s="194" t="s">
        <v>636</v>
      </c>
      <c r="B87" s="478" t="s">
        <v>944</v>
      </c>
      <c r="C87" s="200" t="s">
        <v>181</v>
      </c>
      <c r="D87" s="198" t="s">
        <v>1043</v>
      </c>
      <c r="E87" s="200" t="s">
        <v>42</v>
      </c>
      <c r="F87" s="331">
        <v>123.14</v>
      </c>
      <c r="G87" s="444">
        <v>168.6</v>
      </c>
      <c r="H87" s="222">
        <f t="shared" ref="H87:H93" si="6">TRUNC(F87*G87,2)</f>
        <v>20761.400000000001</v>
      </c>
    </row>
    <row r="88" spans="1:8" s="158" customFormat="1" ht="25.5">
      <c r="A88" s="194" t="s">
        <v>637</v>
      </c>
      <c r="B88" s="478" t="s">
        <v>542</v>
      </c>
      <c r="C88" s="185" t="s">
        <v>17</v>
      </c>
      <c r="D88" s="208" t="s">
        <v>1042</v>
      </c>
      <c r="E88" s="185" t="s">
        <v>42</v>
      </c>
      <c r="F88" s="407">
        <v>50.19</v>
      </c>
      <c r="G88" s="444">
        <v>422.99</v>
      </c>
      <c r="H88" s="222">
        <f t="shared" si="6"/>
        <v>21229.86</v>
      </c>
    </row>
    <row r="89" spans="1:8" s="158" customFormat="1" ht="25.5">
      <c r="A89" s="194" t="s">
        <v>638</v>
      </c>
      <c r="B89" s="478">
        <v>91341</v>
      </c>
      <c r="C89" s="185" t="s">
        <v>17</v>
      </c>
      <c r="D89" s="208" t="s">
        <v>543</v>
      </c>
      <c r="E89" s="185" t="s">
        <v>42</v>
      </c>
      <c r="F89" s="407">
        <v>28.16</v>
      </c>
      <c r="G89" s="444">
        <v>857.76</v>
      </c>
      <c r="H89" s="222">
        <f t="shared" si="6"/>
        <v>24154.52</v>
      </c>
    </row>
    <row r="90" spans="1:8" ht="25.5">
      <c r="A90" s="194" t="s">
        <v>639</v>
      </c>
      <c r="B90" s="578">
        <v>94573</v>
      </c>
      <c r="C90" s="579" t="s">
        <v>17</v>
      </c>
      <c r="D90" s="208" t="s">
        <v>544</v>
      </c>
      <c r="E90" s="185" t="s">
        <v>42</v>
      </c>
      <c r="F90" s="407">
        <v>82.3</v>
      </c>
      <c r="G90" s="444">
        <v>643.69000000000005</v>
      </c>
      <c r="H90" s="222">
        <f t="shared" si="6"/>
        <v>52975.68</v>
      </c>
    </row>
    <row r="91" spans="1:8" ht="38.25">
      <c r="A91" s="194" t="s">
        <v>640</v>
      </c>
      <c r="B91" s="578">
        <v>94573</v>
      </c>
      <c r="C91" s="579" t="s">
        <v>17</v>
      </c>
      <c r="D91" s="208" t="s">
        <v>936</v>
      </c>
      <c r="E91" s="185" t="s">
        <v>42</v>
      </c>
      <c r="F91" s="407">
        <v>6</v>
      </c>
      <c r="G91" s="633">
        <f>G90</f>
        <v>643.69000000000005</v>
      </c>
      <c r="H91" s="222">
        <f t="shared" si="6"/>
        <v>3862.14</v>
      </c>
    </row>
    <row r="92" spans="1:8" s="386" customFormat="1" ht="38.25">
      <c r="A92" s="194" t="s">
        <v>1004</v>
      </c>
      <c r="B92" s="478">
        <v>68054</v>
      </c>
      <c r="C92" s="185" t="s">
        <v>17</v>
      </c>
      <c r="D92" s="208" t="s">
        <v>1053</v>
      </c>
      <c r="E92" s="185" t="s">
        <v>42</v>
      </c>
      <c r="F92" s="407">
        <v>12</v>
      </c>
      <c r="G92" s="633">
        <v>215.78</v>
      </c>
      <c r="H92" s="222">
        <f t="shared" si="6"/>
        <v>2589.36</v>
      </c>
    </row>
    <row r="93" spans="1:8" s="386" customFormat="1">
      <c r="A93" s="194" t="s">
        <v>1045</v>
      </c>
      <c r="B93" s="478" t="str">
        <f>'COMP GERAL'!C2598</f>
        <v>COMP 6820</v>
      </c>
      <c r="C93" s="185"/>
      <c r="D93" s="208" t="s">
        <v>1052</v>
      </c>
      <c r="E93" s="185" t="s">
        <v>42</v>
      </c>
      <c r="F93" s="331">
        <v>28.16</v>
      </c>
      <c r="G93" s="444">
        <f>'COMP GERAL'!H2598</f>
        <v>750.50940000000014</v>
      </c>
      <c r="H93" s="222">
        <f t="shared" si="6"/>
        <v>21134.34</v>
      </c>
    </row>
    <row r="94" spans="1:8">
      <c r="A94" s="782" t="s">
        <v>4</v>
      </c>
      <c r="B94" s="782"/>
      <c r="C94" s="782"/>
      <c r="D94" s="782"/>
      <c r="E94" s="782"/>
      <c r="F94" s="782"/>
      <c r="G94" s="782"/>
      <c r="H94" s="351">
        <f>SUM(H87:H93)</f>
        <v>146707.29999999999</v>
      </c>
    </row>
    <row r="95" spans="1:8">
      <c r="A95" s="181">
        <v>11</v>
      </c>
      <c r="B95" s="182"/>
      <c r="C95" s="192"/>
      <c r="D95" s="577" t="s">
        <v>1067</v>
      </c>
      <c r="E95" s="193"/>
      <c r="F95" s="330"/>
      <c r="G95" s="245"/>
      <c r="H95" s="266"/>
    </row>
    <row r="96" spans="1:8">
      <c r="A96" s="185"/>
      <c r="B96" s="191"/>
      <c r="C96" s="208"/>
      <c r="D96" s="208" t="s">
        <v>238</v>
      </c>
      <c r="E96" s="185"/>
      <c r="F96" s="331"/>
      <c r="G96" s="444"/>
      <c r="H96" s="187"/>
    </row>
    <row r="97" spans="1:9">
      <c r="A97" s="185" t="s">
        <v>641</v>
      </c>
      <c r="B97" s="478">
        <v>86884</v>
      </c>
      <c r="C97" s="185" t="s">
        <v>17</v>
      </c>
      <c r="D97" s="208" t="s">
        <v>239</v>
      </c>
      <c r="E97" s="185" t="s">
        <v>240</v>
      </c>
      <c r="F97" s="331">
        <v>19</v>
      </c>
      <c r="G97" s="444">
        <v>5.99</v>
      </c>
      <c r="H97" s="222">
        <f t="shared" ref="H97:H159" si="7">TRUNC(F97*G97,2)</f>
        <v>113.81</v>
      </c>
      <c r="I97" s="504"/>
    </row>
    <row r="98" spans="1:9">
      <c r="A98" s="185" t="s">
        <v>642</v>
      </c>
      <c r="B98" s="478" t="str">
        <f>'COMP GERAL'!C2614</f>
        <v>COMP6840</v>
      </c>
      <c r="C98" s="185"/>
      <c r="D98" s="208" t="s">
        <v>241</v>
      </c>
      <c r="E98" s="185" t="s">
        <v>240</v>
      </c>
      <c r="F98" s="331">
        <v>1</v>
      </c>
      <c r="G98" s="444">
        <f>'COMP GERAL'!H2614</f>
        <v>290.217018</v>
      </c>
      <c r="H98" s="222">
        <f t="shared" si="7"/>
        <v>290.20999999999998</v>
      </c>
    </row>
    <row r="99" spans="1:9">
      <c r="A99" s="185" t="s">
        <v>643</v>
      </c>
      <c r="B99" s="478" t="str">
        <f>'COMP GERAL'!C2624</f>
        <v>COMP6850</v>
      </c>
      <c r="C99" s="185"/>
      <c r="D99" s="191" t="s">
        <v>242</v>
      </c>
      <c r="E99" s="185" t="s">
        <v>240</v>
      </c>
      <c r="F99" s="331">
        <v>1</v>
      </c>
      <c r="G99" s="444">
        <f>'COMP GERAL'!H2624</f>
        <v>35.181903999999996</v>
      </c>
      <c r="H99" s="222">
        <f t="shared" si="7"/>
        <v>35.18</v>
      </c>
    </row>
    <row r="100" spans="1:9">
      <c r="A100" s="185" t="s">
        <v>644</v>
      </c>
      <c r="B100" s="478" t="str">
        <f>'COMP GERAL'!C2634</f>
        <v>COMP6860</v>
      </c>
      <c r="C100" s="185"/>
      <c r="D100" s="208" t="s">
        <v>243</v>
      </c>
      <c r="E100" s="185" t="s">
        <v>240</v>
      </c>
      <c r="F100" s="331">
        <v>4</v>
      </c>
      <c r="G100" s="444">
        <f>'COMP GERAL'!H2634</f>
        <v>55.009933999999994</v>
      </c>
      <c r="H100" s="222">
        <f t="shared" si="7"/>
        <v>220.03</v>
      </c>
    </row>
    <row r="101" spans="1:9">
      <c r="A101" s="185" t="s">
        <v>645</v>
      </c>
      <c r="B101" s="478" t="str">
        <f>'COMP GERAL'!C2644</f>
        <v>COMP6870</v>
      </c>
      <c r="C101" s="185"/>
      <c r="D101" s="208" t="s">
        <v>244</v>
      </c>
      <c r="E101" s="185" t="s">
        <v>240</v>
      </c>
      <c r="F101" s="331">
        <v>2</v>
      </c>
      <c r="G101" s="444">
        <f>'COMP GERAL'!H2644</f>
        <v>152.88728399999999</v>
      </c>
      <c r="H101" s="222">
        <f t="shared" si="7"/>
        <v>305.77</v>
      </c>
    </row>
    <row r="102" spans="1:9">
      <c r="A102" s="185" t="s">
        <v>646</v>
      </c>
      <c r="B102" s="478" t="s">
        <v>245</v>
      </c>
      <c r="C102" s="185" t="s">
        <v>181</v>
      </c>
      <c r="D102" s="208" t="s">
        <v>246</v>
      </c>
      <c r="E102" s="185" t="s">
        <v>240</v>
      </c>
      <c r="F102" s="331">
        <v>2</v>
      </c>
      <c r="G102" s="444">
        <v>29.93</v>
      </c>
      <c r="H102" s="222">
        <f t="shared" si="7"/>
        <v>59.86</v>
      </c>
    </row>
    <row r="103" spans="1:9">
      <c r="A103" s="185" t="s">
        <v>647</v>
      </c>
      <c r="B103" s="478">
        <v>89383</v>
      </c>
      <c r="C103" s="185" t="s">
        <v>17</v>
      </c>
      <c r="D103" s="208" t="s">
        <v>247</v>
      </c>
      <c r="E103" s="185" t="s">
        <v>240</v>
      </c>
      <c r="F103" s="331">
        <v>32</v>
      </c>
      <c r="G103" s="444">
        <v>4.38</v>
      </c>
      <c r="H103" s="222">
        <f t="shared" si="7"/>
        <v>140.16</v>
      </c>
    </row>
    <row r="104" spans="1:9">
      <c r="A104" s="185" t="s">
        <v>648</v>
      </c>
      <c r="B104" s="478">
        <v>89391</v>
      </c>
      <c r="C104" s="185" t="s">
        <v>17</v>
      </c>
      <c r="D104" s="208" t="s">
        <v>248</v>
      </c>
      <c r="E104" s="185" t="s">
        <v>240</v>
      </c>
      <c r="F104" s="331">
        <v>3</v>
      </c>
      <c r="G104" s="444">
        <v>5.95</v>
      </c>
      <c r="H104" s="222">
        <f t="shared" si="7"/>
        <v>17.850000000000001</v>
      </c>
    </row>
    <row r="105" spans="1:9">
      <c r="A105" s="185" t="s">
        <v>649</v>
      </c>
      <c r="B105" s="478">
        <v>89596</v>
      </c>
      <c r="C105" s="185" t="s">
        <v>17</v>
      </c>
      <c r="D105" s="208" t="s">
        <v>249</v>
      </c>
      <c r="E105" s="185" t="s">
        <v>240</v>
      </c>
      <c r="F105" s="331">
        <v>33</v>
      </c>
      <c r="G105" s="444">
        <v>7.39</v>
      </c>
      <c r="H105" s="222">
        <f t="shared" si="7"/>
        <v>243.87</v>
      </c>
    </row>
    <row r="106" spans="1:9">
      <c r="A106" s="185" t="s">
        <v>650</v>
      </c>
      <c r="B106" s="478">
        <v>89613</v>
      </c>
      <c r="C106" s="185" t="s">
        <v>17</v>
      </c>
      <c r="D106" s="208" t="s">
        <v>250</v>
      </c>
      <c r="E106" s="185" t="s">
        <v>240</v>
      </c>
      <c r="F106" s="331">
        <v>4</v>
      </c>
      <c r="G106" s="444">
        <v>22.81</v>
      </c>
      <c r="H106" s="222">
        <f t="shared" si="7"/>
        <v>91.24</v>
      </c>
    </row>
    <row r="107" spans="1:9">
      <c r="A107" s="185" t="s">
        <v>651</v>
      </c>
      <c r="B107" s="478">
        <v>94796</v>
      </c>
      <c r="C107" s="185" t="s">
        <v>17</v>
      </c>
      <c r="D107" s="208" t="s">
        <v>251</v>
      </c>
      <c r="E107" s="185" t="s">
        <v>240</v>
      </c>
      <c r="F107" s="331">
        <v>3</v>
      </c>
      <c r="G107" s="444">
        <v>66.239999999999995</v>
      </c>
      <c r="H107" s="222">
        <f t="shared" si="7"/>
        <v>198.72</v>
      </c>
    </row>
    <row r="108" spans="1:9">
      <c r="A108" s="185" t="s">
        <v>652</v>
      </c>
      <c r="B108" s="478" t="str">
        <f>'COMP GERAL'!C1055</f>
        <v>COMP800</v>
      </c>
      <c r="C108" s="185"/>
      <c r="D108" s="191" t="s">
        <v>252</v>
      </c>
      <c r="E108" s="185" t="s">
        <v>240</v>
      </c>
      <c r="F108" s="331">
        <v>1</v>
      </c>
      <c r="G108" s="444">
        <f>'COMP GERAL'!H1055</f>
        <v>1.51</v>
      </c>
      <c r="H108" s="222">
        <f t="shared" si="7"/>
        <v>1.51</v>
      </c>
    </row>
    <row r="109" spans="1:9">
      <c r="A109" s="185" t="s">
        <v>653</v>
      </c>
      <c r="B109" s="478" t="str">
        <f>'COMP GERAL'!C1077</f>
        <v>COMP810</v>
      </c>
      <c r="C109" s="185"/>
      <c r="D109" s="191" t="s">
        <v>253</v>
      </c>
      <c r="E109" s="185" t="s">
        <v>240</v>
      </c>
      <c r="F109" s="331">
        <f>1+2</f>
        <v>3</v>
      </c>
      <c r="G109" s="444">
        <f>'COMP GERAL'!H1077</f>
        <v>9.6999999999999993</v>
      </c>
      <c r="H109" s="222">
        <f t="shared" si="7"/>
        <v>29.1</v>
      </c>
    </row>
    <row r="110" spans="1:9">
      <c r="A110" s="185" t="s">
        <v>654</v>
      </c>
      <c r="B110" s="478" t="str">
        <f>'COMP GERAL'!C240</f>
        <v>COMP131</v>
      </c>
      <c r="C110" s="185"/>
      <c r="D110" s="191" t="s">
        <v>254</v>
      </c>
      <c r="E110" s="185" t="s">
        <v>240</v>
      </c>
      <c r="F110" s="331">
        <v>1</v>
      </c>
      <c r="G110" s="444">
        <f>'COMP GERAL'!H240</f>
        <v>15.68</v>
      </c>
      <c r="H110" s="222">
        <f t="shared" si="7"/>
        <v>15.68</v>
      </c>
    </row>
    <row r="111" spans="1:9">
      <c r="A111" s="185" t="s">
        <v>655</v>
      </c>
      <c r="B111" s="478" t="str">
        <f>'COMP GERAL'!C219</f>
        <v>COMP129</v>
      </c>
      <c r="C111" s="185"/>
      <c r="D111" s="191" t="s">
        <v>255</v>
      </c>
      <c r="E111" s="185" t="s">
        <v>240</v>
      </c>
      <c r="F111" s="331">
        <v>3</v>
      </c>
      <c r="G111" s="444">
        <f>'COMP GERAL'!H219</f>
        <v>6.46</v>
      </c>
      <c r="H111" s="222">
        <f t="shared" si="7"/>
        <v>19.38</v>
      </c>
    </row>
    <row r="112" spans="1:9">
      <c r="A112" s="185" t="s">
        <v>656</v>
      </c>
      <c r="B112" s="478" t="str">
        <f>'COMP GERAL'!C261</f>
        <v>COMP132</v>
      </c>
      <c r="C112" s="185"/>
      <c r="D112" s="191" t="s">
        <v>256</v>
      </c>
      <c r="E112" s="185" t="s">
        <v>240</v>
      </c>
      <c r="F112" s="331">
        <v>6</v>
      </c>
      <c r="G112" s="444">
        <f>'COMP GERAL'!H261</f>
        <v>14.51</v>
      </c>
      <c r="H112" s="222">
        <f t="shared" si="7"/>
        <v>87.06</v>
      </c>
    </row>
    <row r="113" spans="1:8">
      <c r="A113" s="185" t="s">
        <v>657</v>
      </c>
      <c r="B113" s="478">
        <v>9535</v>
      </c>
      <c r="C113" s="185" t="s">
        <v>17</v>
      </c>
      <c r="D113" s="191" t="s">
        <v>257</v>
      </c>
      <c r="E113" s="381" t="s">
        <v>240</v>
      </c>
      <c r="F113" s="332">
        <v>2</v>
      </c>
      <c r="G113" s="444">
        <v>56.07</v>
      </c>
      <c r="H113" s="222">
        <f t="shared" si="7"/>
        <v>112.14</v>
      </c>
    </row>
    <row r="114" spans="1:8">
      <c r="A114" s="185" t="s">
        <v>658</v>
      </c>
      <c r="B114" s="478" t="str">
        <f>'COMP GERAL'!C196</f>
        <v>COMP125</v>
      </c>
      <c r="C114" s="185"/>
      <c r="D114" s="191" t="s">
        <v>318</v>
      </c>
      <c r="E114" s="185" t="s">
        <v>49</v>
      </c>
      <c r="F114" s="331">
        <v>1</v>
      </c>
      <c r="G114" s="444">
        <f>'COMP GERAL'!H196</f>
        <v>806.97</v>
      </c>
      <c r="H114" s="222">
        <f t="shared" si="7"/>
        <v>806.97</v>
      </c>
    </row>
    <row r="115" spans="1:8">
      <c r="A115" s="185" t="s">
        <v>659</v>
      </c>
      <c r="B115" s="478" t="str">
        <f>'COMP GERAL'!C814</f>
        <v>COMP720</v>
      </c>
      <c r="C115" s="185"/>
      <c r="D115" s="208" t="s">
        <v>258</v>
      </c>
      <c r="E115" s="185" t="s">
        <v>240</v>
      </c>
      <c r="F115" s="331">
        <f>7+6</f>
        <v>13</v>
      </c>
      <c r="G115" s="444">
        <f>'COMP GERAL'!H814</f>
        <v>160.02000000000001</v>
      </c>
      <c r="H115" s="222">
        <f t="shared" si="7"/>
        <v>2080.2600000000002</v>
      </c>
    </row>
    <row r="116" spans="1:8">
      <c r="A116" s="185" t="s">
        <v>660</v>
      </c>
      <c r="B116" s="478">
        <v>89408</v>
      </c>
      <c r="C116" s="185" t="s">
        <v>17</v>
      </c>
      <c r="D116" s="208" t="s">
        <v>259</v>
      </c>
      <c r="E116" s="185" t="s">
        <v>240</v>
      </c>
      <c r="F116" s="331">
        <v>44</v>
      </c>
      <c r="G116" s="444">
        <v>3.81</v>
      </c>
      <c r="H116" s="222">
        <f t="shared" si="7"/>
        <v>167.64</v>
      </c>
    </row>
    <row r="117" spans="1:8">
      <c r="A117" s="185" t="s">
        <v>661</v>
      </c>
      <c r="B117" s="478">
        <v>89501</v>
      </c>
      <c r="C117" s="185" t="s">
        <v>17</v>
      </c>
      <c r="D117" s="208" t="s">
        <v>260</v>
      </c>
      <c r="E117" s="185" t="s">
        <v>240</v>
      </c>
      <c r="F117" s="331">
        <v>31</v>
      </c>
      <c r="G117" s="444">
        <v>8.77</v>
      </c>
      <c r="H117" s="222">
        <f t="shared" si="7"/>
        <v>271.87</v>
      </c>
    </row>
    <row r="118" spans="1:8">
      <c r="A118" s="185" t="s">
        <v>662</v>
      </c>
      <c r="B118" s="478">
        <v>89505</v>
      </c>
      <c r="C118" s="185" t="s">
        <v>17</v>
      </c>
      <c r="D118" s="208" t="s">
        <v>261</v>
      </c>
      <c r="E118" s="185" t="s">
        <v>240</v>
      </c>
      <c r="F118" s="331">
        <v>3</v>
      </c>
      <c r="G118" s="444">
        <v>24.14</v>
      </c>
      <c r="H118" s="222">
        <f t="shared" si="7"/>
        <v>72.42</v>
      </c>
    </row>
    <row r="119" spans="1:8">
      <c r="A119" s="185" t="s">
        <v>663</v>
      </c>
      <c r="B119" s="478">
        <v>89492</v>
      </c>
      <c r="C119" s="185" t="s">
        <v>17</v>
      </c>
      <c r="D119" s="208" t="s">
        <v>262</v>
      </c>
      <c r="E119" s="185" t="s">
        <v>240</v>
      </c>
      <c r="F119" s="331">
        <v>4</v>
      </c>
      <c r="G119" s="444">
        <v>4.42</v>
      </c>
      <c r="H119" s="222">
        <f t="shared" si="7"/>
        <v>17.68</v>
      </c>
    </row>
    <row r="120" spans="1:8">
      <c r="A120" s="185" t="s">
        <v>664</v>
      </c>
      <c r="B120" s="478" t="str">
        <f>'COMP GERAL'!C615</f>
        <v>COMP490</v>
      </c>
      <c r="C120" s="185"/>
      <c r="D120" s="208" t="s">
        <v>264</v>
      </c>
      <c r="E120" s="185" t="s">
        <v>240</v>
      </c>
      <c r="F120" s="331">
        <v>15</v>
      </c>
      <c r="G120" s="444">
        <f>'COMP GERAL'!H615</f>
        <v>67.33</v>
      </c>
      <c r="H120" s="222">
        <f t="shared" si="7"/>
        <v>1009.95</v>
      </c>
    </row>
    <row r="121" spans="1:8">
      <c r="A121" s="185" t="s">
        <v>665</v>
      </c>
      <c r="B121" s="478">
        <v>89366</v>
      </c>
      <c r="C121" s="185" t="s">
        <v>17</v>
      </c>
      <c r="D121" s="208" t="s">
        <v>265</v>
      </c>
      <c r="E121" s="185" t="s">
        <v>240</v>
      </c>
      <c r="F121" s="331">
        <v>4</v>
      </c>
      <c r="G121" s="444">
        <v>10.16</v>
      </c>
      <c r="H121" s="222">
        <f t="shared" si="7"/>
        <v>40.64</v>
      </c>
    </row>
    <row r="122" spans="1:8">
      <c r="A122" s="185" t="s">
        <v>666</v>
      </c>
      <c r="B122" s="478">
        <v>90373</v>
      </c>
      <c r="C122" s="185" t="s">
        <v>17</v>
      </c>
      <c r="D122" s="208" t="s">
        <v>266</v>
      </c>
      <c r="E122" s="185" t="s">
        <v>240</v>
      </c>
      <c r="F122" s="331">
        <v>22</v>
      </c>
      <c r="G122" s="444">
        <v>9.33</v>
      </c>
      <c r="H122" s="222">
        <f t="shared" si="7"/>
        <v>205.26</v>
      </c>
    </row>
    <row r="123" spans="1:8">
      <c r="A123" s="185" t="s">
        <v>667</v>
      </c>
      <c r="B123" s="478" t="str">
        <f>'COMP GERAL'!C2654</f>
        <v>COMP6880</v>
      </c>
      <c r="C123" s="185"/>
      <c r="D123" s="208" t="s">
        <v>317</v>
      </c>
      <c r="E123" s="185" t="s">
        <v>240</v>
      </c>
      <c r="F123" s="331">
        <v>2</v>
      </c>
      <c r="G123" s="444">
        <f>'COMP GERAL'!H2654</f>
        <v>2.9165999999999999</v>
      </c>
      <c r="H123" s="222">
        <f t="shared" si="7"/>
        <v>5.83</v>
      </c>
    </row>
    <row r="124" spans="1:8">
      <c r="A124" s="185" t="s">
        <v>668</v>
      </c>
      <c r="B124" s="478" t="s">
        <v>267</v>
      </c>
      <c r="C124" s="185" t="s">
        <v>17</v>
      </c>
      <c r="D124" s="208" t="s">
        <v>1233</v>
      </c>
      <c r="E124" s="185" t="s">
        <v>240</v>
      </c>
      <c r="F124" s="331">
        <v>4</v>
      </c>
      <c r="G124" s="444">
        <v>430.53</v>
      </c>
      <c r="H124" s="222">
        <f t="shared" si="7"/>
        <v>1722.12</v>
      </c>
    </row>
    <row r="125" spans="1:8">
      <c r="A125" s="185" t="s">
        <v>669</v>
      </c>
      <c r="B125" s="478">
        <v>94501</v>
      </c>
      <c r="C125" s="185" t="s">
        <v>17</v>
      </c>
      <c r="D125" s="208" t="s">
        <v>268</v>
      </c>
      <c r="E125" s="185" t="s">
        <v>240</v>
      </c>
      <c r="F125" s="331">
        <v>1</v>
      </c>
      <c r="G125" s="444">
        <v>488.52</v>
      </c>
      <c r="H125" s="222">
        <f t="shared" si="7"/>
        <v>488.52</v>
      </c>
    </row>
    <row r="126" spans="1:8">
      <c r="A126" s="185" t="s">
        <v>670</v>
      </c>
      <c r="B126" s="478">
        <v>94498</v>
      </c>
      <c r="C126" s="185" t="s">
        <v>17</v>
      </c>
      <c r="D126" s="208" t="s">
        <v>269</v>
      </c>
      <c r="E126" s="185" t="s">
        <v>240</v>
      </c>
      <c r="F126" s="331">
        <v>2</v>
      </c>
      <c r="G126" s="444">
        <v>95.08</v>
      </c>
      <c r="H126" s="222">
        <f t="shared" si="7"/>
        <v>190.16</v>
      </c>
    </row>
    <row r="127" spans="1:8">
      <c r="A127" s="185" t="s">
        <v>671</v>
      </c>
      <c r="B127" s="478">
        <v>89353</v>
      </c>
      <c r="C127" s="185" t="s">
        <v>17</v>
      </c>
      <c r="D127" s="208" t="s">
        <v>270</v>
      </c>
      <c r="E127" s="185" t="s">
        <v>240</v>
      </c>
      <c r="F127" s="331">
        <v>4</v>
      </c>
      <c r="G127" s="444">
        <v>24.69</v>
      </c>
      <c r="H127" s="222">
        <f t="shared" si="7"/>
        <v>98.76</v>
      </c>
    </row>
    <row r="128" spans="1:8">
      <c r="A128" s="185" t="s">
        <v>672</v>
      </c>
      <c r="B128" s="478">
        <v>94499</v>
      </c>
      <c r="C128" s="185" t="s">
        <v>17</v>
      </c>
      <c r="D128" s="208" t="s">
        <v>271</v>
      </c>
      <c r="E128" s="185" t="s">
        <v>240</v>
      </c>
      <c r="F128" s="331">
        <v>2</v>
      </c>
      <c r="G128" s="444">
        <v>171.21</v>
      </c>
      <c r="H128" s="222">
        <f t="shared" si="7"/>
        <v>342.42</v>
      </c>
    </row>
    <row r="129" spans="1:8">
      <c r="A129" s="185" t="s">
        <v>673</v>
      </c>
      <c r="B129" s="478" t="s">
        <v>1234</v>
      </c>
      <c r="C129" s="185" t="s">
        <v>17</v>
      </c>
      <c r="D129" s="208" t="s">
        <v>272</v>
      </c>
      <c r="E129" s="185" t="s">
        <v>240</v>
      </c>
      <c r="F129" s="331">
        <v>7</v>
      </c>
      <c r="G129" s="444">
        <v>95.38</v>
      </c>
      <c r="H129" s="222">
        <f t="shared" si="7"/>
        <v>667.66</v>
      </c>
    </row>
    <row r="130" spans="1:8">
      <c r="A130" s="185" t="s">
        <v>674</v>
      </c>
      <c r="B130" s="478">
        <v>89987</v>
      </c>
      <c r="C130" s="185" t="s">
        <v>17</v>
      </c>
      <c r="D130" s="208" t="s">
        <v>273</v>
      </c>
      <c r="E130" s="185" t="s">
        <v>240</v>
      </c>
      <c r="F130" s="331">
        <v>11</v>
      </c>
      <c r="G130" s="444">
        <v>53.66</v>
      </c>
      <c r="H130" s="222">
        <f t="shared" si="7"/>
        <v>590.26</v>
      </c>
    </row>
    <row r="131" spans="1:8">
      <c r="A131" s="185" t="s">
        <v>675</v>
      </c>
      <c r="B131" s="478">
        <v>89985</v>
      </c>
      <c r="C131" s="185" t="s">
        <v>17</v>
      </c>
      <c r="D131" s="191" t="s">
        <v>274</v>
      </c>
      <c r="E131" s="381" t="s">
        <v>240</v>
      </c>
      <c r="F131" s="332">
        <v>7</v>
      </c>
      <c r="G131" s="444">
        <v>51.06</v>
      </c>
      <c r="H131" s="222">
        <f t="shared" si="7"/>
        <v>357.42</v>
      </c>
    </row>
    <row r="132" spans="1:8">
      <c r="A132" s="185" t="s">
        <v>676</v>
      </c>
      <c r="B132" s="478">
        <v>89618</v>
      </c>
      <c r="C132" s="185" t="s">
        <v>17</v>
      </c>
      <c r="D132" s="208" t="s">
        <v>275</v>
      </c>
      <c r="E132" s="185" t="s">
        <v>240</v>
      </c>
      <c r="F132" s="331">
        <v>6</v>
      </c>
      <c r="G132" s="444">
        <v>10.42</v>
      </c>
      <c r="H132" s="222">
        <f t="shared" si="7"/>
        <v>62.52</v>
      </c>
    </row>
    <row r="133" spans="1:8">
      <c r="A133" s="185" t="s">
        <v>677</v>
      </c>
      <c r="B133" s="478">
        <v>89394</v>
      </c>
      <c r="C133" s="185" t="s">
        <v>17</v>
      </c>
      <c r="D133" s="208" t="s">
        <v>276</v>
      </c>
      <c r="E133" s="185" t="s">
        <v>240</v>
      </c>
      <c r="F133" s="331">
        <v>4</v>
      </c>
      <c r="G133" s="444">
        <v>12.3</v>
      </c>
      <c r="H133" s="222">
        <f t="shared" si="7"/>
        <v>49.2</v>
      </c>
    </row>
    <row r="134" spans="1:8">
      <c r="A134" s="185" t="s">
        <v>678</v>
      </c>
      <c r="B134" s="478">
        <v>89440</v>
      </c>
      <c r="C134" s="185" t="s">
        <v>17</v>
      </c>
      <c r="D134" s="208" t="s">
        <v>277</v>
      </c>
      <c r="E134" s="185" t="s">
        <v>240</v>
      </c>
      <c r="F134" s="331">
        <f>18+12</f>
        <v>30</v>
      </c>
      <c r="G134" s="444">
        <v>5.41</v>
      </c>
      <c r="H134" s="222">
        <f t="shared" si="7"/>
        <v>162.30000000000001</v>
      </c>
    </row>
    <row r="135" spans="1:8">
      <c r="A135" s="185" t="s">
        <v>679</v>
      </c>
      <c r="B135" s="478">
        <v>89625</v>
      </c>
      <c r="C135" s="185" t="s">
        <v>17</v>
      </c>
      <c r="D135" s="208" t="s">
        <v>278</v>
      </c>
      <c r="E135" s="185" t="s">
        <v>240</v>
      </c>
      <c r="F135" s="331">
        <v>10</v>
      </c>
      <c r="G135" s="444">
        <v>13.5</v>
      </c>
      <c r="H135" s="222">
        <f t="shared" si="7"/>
        <v>135</v>
      </c>
    </row>
    <row r="136" spans="1:8">
      <c r="A136" s="185" t="s">
        <v>680</v>
      </c>
      <c r="B136" s="478">
        <v>89628</v>
      </c>
      <c r="C136" s="185" t="s">
        <v>17</v>
      </c>
      <c r="D136" s="208" t="s">
        <v>279</v>
      </c>
      <c r="E136" s="185" t="s">
        <v>240</v>
      </c>
      <c r="F136" s="331">
        <f>4+2</f>
        <v>6</v>
      </c>
      <c r="G136" s="444">
        <v>27.95</v>
      </c>
      <c r="H136" s="222">
        <f t="shared" si="7"/>
        <v>167.7</v>
      </c>
    </row>
    <row r="137" spans="1:8">
      <c r="A137" s="185" t="s">
        <v>681</v>
      </c>
      <c r="B137" s="478" t="str">
        <f>'COMP GERAL'!C858</f>
        <v>COMP740</v>
      </c>
      <c r="C137" s="208"/>
      <c r="D137" s="208" t="s">
        <v>280</v>
      </c>
      <c r="E137" s="185" t="s">
        <v>240</v>
      </c>
      <c r="F137" s="331">
        <f>2+1</f>
        <v>3</v>
      </c>
      <c r="G137" s="444">
        <f>'COMP GERAL'!H858</f>
        <v>121.73</v>
      </c>
      <c r="H137" s="222">
        <f t="shared" si="7"/>
        <v>365.19</v>
      </c>
    </row>
    <row r="138" spans="1:8">
      <c r="A138" s="185" t="s">
        <v>682</v>
      </c>
      <c r="B138" s="478" t="str">
        <f>'COMP GERAL'!C880</f>
        <v>COMP745</v>
      </c>
      <c r="C138" s="208"/>
      <c r="D138" s="208" t="s">
        <v>281</v>
      </c>
      <c r="E138" s="185" t="s">
        <v>240</v>
      </c>
      <c r="F138" s="331">
        <f>2+1</f>
        <v>3</v>
      </c>
      <c r="G138" s="444">
        <f>'COMP GERAL'!H880</f>
        <v>48.68</v>
      </c>
      <c r="H138" s="222">
        <f t="shared" si="7"/>
        <v>146.04</v>
      </c>
    </row>
    <row r="139" spans="1:8">
      <c r="A139" s="185" t="s">
        <v>683</v>
      </c>
      <c r="B139" s="478" t="str">
        <f>'COMP GERAL'!C902</f>
        <v>COMP750</v>
      </c>
      <c r="C139" s="208"/>
      <c r="D139" s="208" t="s">
        <v>282</v>
      </c>
      <c r="E139" s="185" t="s">
        <v>240</v>
      </c>
      <c r="F139" s="331">
        <f>7+4</f>
        <v>11</v>
      </c>
      <c r="G139" s="444">
        <f>'COMP GERAL'!H902</f>
        <v>66.41</v>
      </c>
      <c r="H139" s="222">
        <f t="shared" si="7"/>
        <v>730.51</v>
      </c>
    </row>
    <row r="140" spans="1:8">
      <c r="A140" s="185" t="s">
        <v>791</v>
      </c>
      <c r="B140" s="478">
        <v>89622</v>
      </c>
      <c r="C140" s="185" t="s">
        <v>17</v>
      </c>
      <c r="D140" s="191" t="s">
        <v>283</v>
      </c>
      <c r="E140" s="185" t="s">
        <v>240</v>
      </c>
      <c r="F140" s="331">
        <v>1</v>
      </c>
      <c r="G140" s="444">
        <v>8.51</v>
      </c>
      <c r="H140" s="222">
        <f t="shared" si="7"/>
        <v>8.51</v>
      </c>
    </row>
    <row r="141" spans="1:8">
      <c r="A141" s="185" t="s">
        <v>792</v>
      </c>
      <c r="B141" s="478">
        <v>89627</v>
      </c>
      <c r="C141" s="185" t="s">
        <v>17</v>
      </c>
      <c r="D141" s="208" t="s">
        <v>284</v>
      </c>
      <c r="E141" s="185" t="s">
        <v>240</v>
      </c>
      <c r="F141" s="331">
        <v>7</v>
      </c>
      <c r="G141" s="444">
        <v>13.27</v>
      </c>
      <c r="H141" s="222">
        <f t="shared" si="7"/>
        <v>92.89</v>
      </c>
    </row>
    <row r="142" spans="1:8">
      <c r="A142" s="185" t="s">
        <v>793</v>
      </c>
      <c r="B142" s="478">
        <v>89630</v>
      </c>
      <c r="C142" s="185" t="s">
        <v>17</v>
      </c>
      <c r="D142" s="208" t="s">
        <v>285</v>
      </c>
      <c r="E142" s="185" t="s">
        <v>240</v>
      </c>
      <c r="F142" s="331">
        <v>2</v>
      </c>
      <c r="G142" s="444">
        <v>42.59</v>
      </c>
      <c r="H142" s="222">
        <f t="shared" si="7"/>
        <v>85.18</v>
      </c>
    </row>
    <row r="143" spans="1:8">
      <c r="A143" s="185" t="s">
        <v>1009</v>
      </c>
      <c r="B143" s="478">
        <v>86913</v>
      </c>
      <c r="C143" s="185" t="s">
        <v>17</v>
      </c>
      <c r="D143" s="208" t="s">
        <v>286</v>
      </c>
      <c r="E143" s="185" t="s">
        <v>240</v>
      </c>
      <c r="F143" s="331">
        <v>4</v>
      </c>
      <c r="G143" s="444">
        <v>14.79</v>
      </c>
      <c r="H143" s="222">
        <f t="shared" si="7"/>
        <v>59.16</v>
      </c>
    </row>
    <row r="144" spans="1:8">
      <c r="A144" s="185" t="s">
        <v>794</v>
      </c>
      <c r="B144" s="478">
        <v>86914</v>
      </c>
      <c r="C144" s="185" t="s">
        <v>17</v>
      </c>
      <c r="D144" s="208" t="s">
        <v>287</v>
      </c>
      <c r="E144" s="185" t="s">
        <v>240</v>
      </c>
      <c r="F144" s="331">
        <v>14</v>
      </c>
      <c r="G144" s="444">
        <v>30.07</v>
      </c>
      <c r="H144" s="222">
        <f t="shared" si="7"/>
        <v>420.98</v>
      </c>
    </row>
    <row r="145" spans="1:8">
      <c r="A145" s="185" t="s">
        <v>795</v>
      </c>
      <c r="B145" s="478">
        <v>86913</v>
      </c>
      <c r="C145" s="185" t="s">
        <v>17</v>
      </c>
      <c r="D145" s="208" t="s">
        <v>288</v>
      </c>
      <c r="E145" s="185" t="s">
        <v>240</v>
      </c>
      <c r="F145" s="331">
        <v>6</v>
      </c>
      <c r="G145" s="444">
        <v>14.79</v>
      </c>
      <c r="H145" s="222">
        <f t="shared" si="7"/>
        <v>88.74</v>
      </c>
    </row>
    <row r="146" spans="1:8">
      <c r="A146" s="185" t="s">
        <v>796</v>
      </c>
      <c r="B146" s="478">
        <v>86910</v>
      </c>
      <c r="C146" s="185" t="s">
        <v>17</v>
      </c>
      <c r="D146" s="208" t="s">
        <v>289</v>
      </c>
      <c r="E146" s="185" t="s">
        <v>240</v>
      </c>
      <c r="F146" s="331">
        <v>3</v>
      </c>
      <c r="G146" s="444">
        <v>74.47</v>
      </c>
      <c r="H146" s="222">
        <f t="shared" si="7"/>
        <v>223.41</v>
      </c>
    </row>
    <row r="147" spans="1:8">
      <c r="A147" s="185" t="s">
        <v>797</v>
      </c>
      <c r="B147" s="478" t="str">
        <f>'COMP GERAL'!C924</f>
        <v>COMP755</v>
      </c>
      <c r="C147" s="185"/>
      <c r="D147" s="208" t="s">
        <v>290</v>
      </c>
      <c r="E147" s="185" t="s">
        <v>240</v>
      </c>
      <c r="F147" s="331">
        <v>19</v>
      </c>
      <c r="G147" s="444">
        <f>'COMP GERAL'!H924</f>
        <v>34.93</v>
      </c>
      <c r="H147" s="222">
        <f t="shared" si="7"/>
        <v>663.67</v>
      </c>
    </row>
    <row r="148" spans="1:8">
      <c r="A148" s="185" t="s">
        <v>798</v>
      </c>
      <c r="B148" s="478" t="str">
        <f>'COMP GERAL'!C945</f>
        <v>COMP756</v>
      </c>
      <c r="C148" s="185"/>
      <c r="D148" s="191" t="s">
        <v>291</v>
      </c>
      <c r="E148" s="185" t="s">
        <v>240</v>
      </c>
      <c r="F148" s="331">
        <v>19</v>
      </c>
      <c r="G148" s="444">
        <f>'COMP GERAL'!H945</f>
        <v>78.73</v>
      </c>
      <c r="H148" s="222">
        <f t="shared" si="7"/>
        <v>1495.87</v>
      </c>
    </row>
    <row r="149" spans="1:8">
      <c r="A149" s="185" t="s">
        <v>799</v>
      </c>
      <c r="B149" s="478" t="str">
        <f>'COMP GERAL'!C836</f>
        <v>COMP730</v>
      </c>
      <c r="C149" s="185"/>
      <c r="D149" s="208" t="s">
        <v>292</v>
      </c>
      <c r="E149" s="185" t="s">
        <v>50</v>
      </c>
      <c r="F149" s="331">
        <f>52.92+68.87</f>
        <v>121.79</v>
      </c>
      <c r="G149" s="444">
        <f>'COMP GERAL'!H836</f>
        <v>62.88</v>
      </c>
      <c r="H149" s="222">
        <f t="shared" si="7"/>
        <v>7658.15</v>
      </c>
    </row>
    <row r="150" spans="1:8">
      <c r="A150" s="185" t="s">
        <v>800</v>
      </c>
      <c r="B150" s="478">
        <v>89446</v>
      </c>
      <c r="C150" s="185" t="s">
        <v>17</v>
      </c>
      <c r="D150" s="208" t="s">
        <v>293</v>
      </c>
      <c r="E150" s="185" t="s">
        <v>50</v>
      </c>
      <c r="F150" s="331">
        <v>144.19999999999999</v>
      </c>
      <c r="G150" s="444">
        <v>3.5</v>
      </c>
      <c r="H150" s="222">
        <f t="shared" si="7"/>
        <v>504.7</v>
      </c>
    </row>
    <row r="151" spans="1:8">
      <c r="A151" s="185" t="s">
        <v>801</v>
      </c>
      <c r="B151" s="478">
        <v>89447</v>
      </c>
      <c r="C151" s="185" t="s">
        <v>17</v>
      </c>
      <c r="D151" s="208" t="s">
        <v>294</v>
      </c>
      <c r="E151" s="185" t="s">
        <v>50</v>
      </c>
      <c r="F151" s="331">
        <v>4.28</v>
      </c>
      <c r="G151" s="444">
        <v>7.08</v>
      </c>
      <c r="H151" s="222">
        <f t="shared" si="7"/>
        <v>30.3</v>
      </c>
    </row>
    <row r="152" spans="1:8">
      <c r="A152" s="185" t="s">
        <v>802</v>
      </c>
      <c r="B152" s="478">
        <v>89449</v>
      </c>
      <c r="C152" s="185" t="s">
        <v>17</v>
      </c>
      <c r="D152" s="208" t="s">
        <v>295</v>
      </c>
      <c r="E152" s="185" t="s">
        <v>50</v>
      </c>
      <c r="F152" s="331">
        <v>77.12</v>
      </c>
      <c r="G152" s="444">
        <v>12.6</v>
      </c>
      <c r="H152" s="222">
        <f t="shared" si="7"/>
        <v>971.71</v>
      </c>
    </row>
    <row r="153" spans="1:8">
      <c r="A153" s="185" t="s">
        <v>803</v>
      </c>
      <c r="B153" s="478">
        <v>89450</v>
      </c>
      <c r="C153" s="185" t="s">
        <v>17</v>
      </c>
      <c r="D153" s="208" t="s">
        <v>296</v>
      </c>
      <c r="E153" s="185" t="s">
        <v>50</v>
      </c>
      <c r="F153" s="331">
        <v>3.69</v>
      </c>
      <c r="G153" s="444">
        <v>19.309999999999999</v>
      </c>
      <c r="H153" s="222">
        <f t="shared" si="7"/>
        <v>71.25</v>
      </c>
    </row>
    <row r="154" spans="1:8">
      <c r="A154" s="185" t="s">
        <v>804</v>
      </c>
      <c r="B154" s="478">
        <v>89451</v>
      </c>
      <c r="C154" s="185" t="s">
        <v>17</v>
      </c>
      <c r="D154" s="208" t="s">
        <v>297</v>
      </c>
      <c r="E154" s="185" t="s">
        <v>50</v>
      </c>
      <c r="F154" s="331">
        <v>76.38</v>
      </c>
      <c r="G154" s="444">
        <v>26.92</v>
      </c>
      <c r="H154" s="222">
        <f t="shared" si="7"/>
        <v>2056.14</v>
      </c>
    </row>
    <row r="155" spans="1:8">
      <c r="A155" s="185" t="s">
        <v>805</v>
      </c>
      <c r="B155" s="478" t="s">
        <v>364</v>
      </c>
      <c r="C155" s="185" t="s">
        <v>17</v>
      </c>
      <c r="D155" s="208" t="s">
        <v>298</v>
      </c>
      <c r="E155" s="185" t="s">
        <v>49</v>
      </c>
      <c r="F155" s="331">
        <v>1</v>
      </c>
      <c r="G155" s="444">
        <v>65.7</v>
      </c>
      <c r="H155" s="222">
        <f t="shared" si="7"/>
        <v>65.7</v>
      </c>
    </row>
    <row r="156" spans="1:8">
      <c r="A156" s="185" t="s">
        <v>806</v>
      </c>
      <c r="B156" s="478" t="s">
        <v>363</v>
      </c>
      <c r="C156" s="185" t="s">
        <v>17</v>
      </c>
      <c r="D156" s="208" t="s">
        <v>299</v>
      </c>
      <c r="E156" s="185" t="s">
        <v>49</v>
      </c>
      <c r="F156" s="331">
        <v>1</v>
      </c>
      <c r="G156" s="444">
        <v>77.180000000000007</v>
      </c>
      <c r="H156" s="222">
        <f t="shared" si="7"/>
        <v>77.180000000000007</v>
      </c>
    </row>
    <row r="157" spans="1:8">
      <c r="A157" s="185" t="s">
        <v>807</v>
      </c>
      <c r="B157" s="478" t="s">
        <v>316</v>
      </c>
      <c r="C157" s="185" t="s">
        <v>17</v>
      </c>
      <c r="D157" s="208" t="s">
        <v>319</v>
      </c>
      <c r="E157" s="185" t="s">
        <v>240</v>
      </c>
      <c r="F157" s="331">
        <v>1</v>
      </c>
      <c r="G157" s="444">
        <v>50.87</v>
      </c>
      <c r="H157" s="222">
        <f t="shared" si="7"/>
        <v>50.87</v>
      </c>
    </row>
    <row r="158" spans="1:8">
      <c r="A158" s="185" t="s">
        <v>808</v>
      </c>
      <c r="B158" s="221">
        <v>40729</v>
      </c>
      <c r="C158" s="478" t="s">
        <v>17</v>
      </c>
      <c r="D158" s="208" t="s">
        <v>300</v>
      </c>
      <c r="E158" s="185" t="s">
        <v>240</v>
      </c>
      <c r="F158" s="331">
        <v>17</v>
      </c>
      <c r="G158" s="444">
        <v>150.33000000000001</v>
      </c>
      <c r="H158" s="222">
        <f t="shared" si="7"/>
        <v>2555.61</v>
      </c>
    </row>
    <row r="159" spans="1:8">
      <c r="A159" s="185" t="s">
        <v>809</v>
      </c>
      <c r="B159" s="478">
        <v>40729</v>
      </c>
      <c r="C159" s="478" t="s">
        <v>17</v>
      </c>
      <c r="D159" s="208" t="s">
        <v>301</v>
      </c>
      <c r="E159" s="185" t="s">
        <v>240</v>
      </c>
      <c r="F159" s="331">
        <v>2</v>
      </c>
      <c r="G159" s="444">
        <v>150.33000000000001</v>
      </c>
      <c r="H159" s="222">
        <f t="shared" si="7"/>
        <v>300.66000000000003</v>
      </c>
    </row>
    <row r="160" spans="1:8">
      <c r="A160" s="185" t="s">
        <v>810</v>
      </c>
      <c r="B160" s="478" t="str">
        <f>'COMP GERAL'!C416</f>
        <v>COMP250</v>
      </c>
      <c r="C160" s="185"/>
      <c r="D160" s="208" t="s">
        <v>303</v>
      </c>
      <c r="E160" s="185" t="s">
        <v>240</v>
      </c>
      <c r="F160" s="331">
        <v>17</v>
      </c>
      <c r="G160" s="444">
        <f>'COMP GERAL'!H416</f>
        <v>226.31</v>
      </c>
      <c r="H160" s="222">
        <f t="shared" ref="H160:H207" si="8">TRUNC(F160*G160,2)</f>
        <v>3847.27</v>
      </c>
    </row>
    <row r="161" spans="1:8">
      <c r="A161" s="185" t="s">
        <v>811</v>
      </c>
      <c r="B161" s="478" t="str">
        <f>'COMP GERAL'!C439</f>
        <v>COMP260</v>
      </c>
      <c r="C161" s="185"/>
      <c r="D161" s="208" t="s">
        <v>306</v>
      </c>
      <c r="E161" s="185" t="s">
        <v>240</v>
      </c>
      <c r="F161" s="331">
        <v>2</v>
      </c>
      <c r="G161" s="444">
        <f>'COMP GERAL'!H439</f>
        <v>491.35</v>
      </c>
      <c r="H161" s="222">
        <f t="shared" si="8"/>
        <v>982.7</v>
      </c>
    </row>
    <row r="162" spans="1:8" s="386" customFormat="1">
      <c r="A162" s="185" t="s">
        <v>812</v>
      </c>
      <c r="B162" s="478" t="s">
        <v>1325</v>
      </c>
      <c r="C162" s="185"/>
      <c r="D162" s="258" t="s">
        <v>1324</v>
      </c>
      <c r="E162" s="185" t="s">
        <v>240</v>
      </c>
      <c r="F162" s="590">
        <v>4</v>
      </c>
      <c r="G162" s="444">
        <f>'COMP GERAL'!H461</f>
        <v>533.41999999999996</v>
      </c>
      <c r="H162" s="222">
        <f t="shared" si="8"/>
        <v>2133.6799999999998</v>
      </c>
    </row>
    <row r="163" spans="1:8" s="386" customFormat="1" ht="12" customHeight="1">
      <c r="A163" s="185" t="s">
        <v>813</v>
      </c>
      <c r="B163" s="478" t="s">
        <v>1327</v>
      </c>
      <c r="C163" s="185"/>
      <c r="D163" s="258" t="s">
        <v>1326</v>
      </c>
      <c r="E163" s="185" t="s">
        <v>240</v>
      </c>
      <c r="F163" s="590">
        <v>2</v>
      </c>
      <c r="G163" s="444">
        <f>'COMP GERAL'!H482</f>
        <v>364.91</v>
      </c>
      <c r="H163" s="222">
        <f t="shared" si="8"/>
        <v>729.82</v>
      </c>
    </row>
    <row r="164" spans="1:8" s="386" customFormat="1">
      <c r="A164" s="185" t="s">
        <v>814</v>
      </c>
      <c r="B164" s="221">
        <v>86889</v>
      </c>
      <c r="C164" s="478" t="s">
        <v>17</v>
      </c>
      <c r="D164" s="258" t="s">
        <v>1328</v>
      </c>
      <c r="E164" s="185" t="s">
        <v>50</v>
      </c>
      <c r="F164" s="590">
        <v>12</v>
      </c>
      <c r="G164" s="634">
        <f>IF($B164&lt;&gt;"",VLOOKUP($B164,'[1]SINAPI JULHO 2016'!$A$1:$D$5722,4,FALSE),"")</f>
        <v>285.77999999999997</v>
      </c>
      <c r="H164" s="222">
        <f t="shared" si="8"/>
        <v>3429.36</v>
      </c>
    </row>
    <row r="165" spans="1:8" s="386" customFormat="1">
      <c r="A165" s="185" t="s">
        <v>815</v>
      </c>
      <c r="B165" s="478" t="s">
        <v>1329</v>
      </c>
      <c r="C165" s="478"/>
      <c r="D165" s="258" t="s">
        <v>1330</v>
      </c>
      <c r="E165" s="185" t="s">
        <v>240</v>
      </c>
      <c r="F165" s="600">
        <v>3</v>
      </c>
      <c r="G165" s="634">
        <f>'COMP GERAL'!H504</f>
        <v>332.69</v>
      </c>
      <c r="H165" s="222">
        <f t="shared" si="8"/>
        <v>998.07</v>
      </c>
    </row>
    <row r="166" spans="1:8" s="386" customFormat="1" ht="25.5">
      <c r="A166" s="185" t="s">
        <v>816</v>
      </c>
      <c r="B166" s="478">
        <v>86882</v>
      </c>
      <c r="C166" s="478" t="s">
        <v>17</v>
      </c>
      <c r="D166" s="258" t="s">
        <v>1332</v>
      </c>
      <c r="E166" s="185" t="s">
        <v>240</v>
      </c>
      <c r="F166" s="600">
        <v>3</v>
      </c>
      <c r="G166" s="634">
        <v>14.49</v>
      </c>
      <c r="H166" s="222">
        <f t="shared" si="8"/>
        <v>43.47</v>
      </c>
    </row>
    <row r="167" spans="1:8" s="386" customFormat="1">
      <c r="A167" s="185" t="s">
        <v>817</v>
      </c>
      <c r="B167" s="221">
        <v>86901</v>
      </c>
      <c r="C167" s="478" t="s">
        <v>17</v>
      </c>
      <c r="D167" s="258" t="s">
        <v>1333</v>
      </c>
      <c r="E167" s="185" t="s">
        <v>240</v>
      </c>
      <c r="F167" s="600">
        <v>7</v>
      </c>
      <c r="G167" s="634">
        <v>98.56</v>
      </c>
      <c r="H167" s="222">
        <f t="shared" si="8"/>
        <v>689.92</v>
      </c>
    </row>
    <row r="168" spans="1:8" s="386" customFormat="1" ht="25.5">
      <c r="A168" s="185" t="s">
        <v>818</v>
      </c>
      <c r="B168" s="221">
        <v>86875</v>
      </c>
      <c r="C168" s="478" t="s">
        <v>17</v>
      </c>
      <c r="D168" s="258" t="s">
        <v>1334</v>
      </c>
      <c r="E168" s="185" t="s">
        <v>240</v>
      </c>
      <c r="F168" s="601">
        <v>1</v>
      </c>
      <c r="G168" s="634">
        <v>214.63</v>
      </c>
      <c r="H168" s="222">
        <f t="shared" si="8"/>
        <v>214.63</v>
      </c>
    </row>
    <row r="169" spans="1:8" s="386" customFormat="1" ht="25.5">
      <c r="A169" s="185" t="s">
        <v>819</v>
      </c>
      <c r="B169" s="221" t="s">
        <v>1337</v>
      </c>
      <c r="C169" s="478"/>
      <c r="D169" s="258" t="s">
        <v>1335</v>
      </c>
      <c r="E169" s="185" t="s">
        <v>240</v>
      </c>
      <c r="F169" s="601">
        <v>7</v>
      </c>
      <c r="G169" s="634">
        <f>'COMP GERAL'!H524</f>
        <v>45.62</v>
      </c>
      <c r="H169" s="222">
        <f t="shared" si="8"/>
        <v>319.33999999999997</v>
      </c>
    </row>
    <row r="170" spans="1:8">
      <c r="A170" s="185" t="s">
        <v>820</v>
      </c>
      <c r="B170" s="478" t="str">
        <f>'COMP GERAL'!C659</f>
        <v>COMP655</v>
      </c>
      <c r="C170" s="185"/>
      <c r="D170" s="191" t="s">
        <v>320</v>
      </c>
      <c r="E170" s="185" t="s">
        <v>240</v>
      </c>
      <c r="F170" s="331">
        <f>1+1</f>
        <v>2</v>
      </c>
      <c r="G170" s="444">
        <f>'COMP GERAL'!H659</f>
        <v>56.69</v>
      </c>
      <c r="H170" s="222">
        <f t="shared" si="8"/>
        <v>113.38</v>
      </c>
    </row>
    <row r="171" spans="1:8">
      <c r="A171" s="185" t="s">
        <v>821</v>
      </c>
      <c r="B171" s="478" t="str">
        <f>'COMP GERAL'!C681</f>
        <v>COMP660</v>
      </c>
      <c r="C171" s="185"/>
      <c r="D171" s="208" t="s">
        <v>321</v>
      </c>
      <c r="E171" s="185" t="s">
        <v>50</v>
      </c>
      <c r="F171" s="331">
        <v>1</v>
      </c>
      <c r="G171" s="444">
        <f>'COMP GERAL'!H681</f>
        <v>9.6999999999999993</v>
      </c>
      <c r="H171" s="222">
        <f t="shared" si="8"/>
        <v>9.6999999999999993</v>
      </c>
    </row>
    <row r="172" spans="1:8">
      <c r="A172" s="185" t="s">
        <v>822</v>
      </c>
      <c r="B172" s="478" t="str">
        <f>'COMP GERAL'!C703</f>
        <v>COMP670</v>
      </c>
      <c r="C172" s="185"/>
      <c r="D172" s="208" t="s">
        <v>322</v>
      </c>
      <c r="E172" s="185" t="s">
        <v>49</v>
      </c>
      <c r="F172" s="331">
        <v>1</v>
      </c>
      <c r="G172" s="444">
        <f>'COMP GERAL'!H703</f>
        <v>17.260000000000002</v>
      </c>
      <c r="H172" s="222">
        <f t="shared" si="8"/>
        <v>17.260000000000002</v>
      </c>
    </row>
    <row r="173" spans="1:8">
      <c r="A173" s="185" t="s">
        <v>823</v>
      </c>
      <c r="B173" s="478" t="str">
        <f>'COMP GERAL'!C725</f>
        <v>COMP680</v>
      </c>
      <c r="C173" s="185"/>
      <c r="D173" s="208" t="s">
        <v>323</v>
      </c>
      <c r="E173" s="185" t="s">
        <v>49</v>
      </c>
      <c r="F173" s="331">
        <v>1</v>
      </c>
      <c r="G173" s="444">
        <f>'COMP GERAL'!H725</f>
        <v>32.06</v>
      </c>
      <c r="H173" s="222">
        <f t="shared" si="8"/>
        <v>32.06</v>
      </c>
    </row>
    <row r="174" spans="1:8">
      <c r="A174" s="185" t="s">
        <v>824</v>
      </c>
      <c r="B174" s="478" t="str">
        <f>'COMP GERAL'!C747</f>
        <v>COMP690</v>
      </c>
      <c r="C174" s="185"/>
      <c r="D174" s="208" t="s">
        <v>324</v>
      </c>
      <c r="E174" s="185" t="s">
        <v>49</v>
      </c>
      <c r="F174" s="331">
        <v>10</v>
      </c>
      <c r="G174" s="444">
        <f>'COMP GERAL'!H747</f>
        <v>8.0399999999999991</v>
      </c>
      <c r="H174" s="222">
        <f t="shared" si="8"/>
        <v>80.400000000000006</v>
      </c>
    </row>
    <row r="175" spans="1:8">
      <c r="A175" s="185" t="s">
        <v>825</v>
      </c>
      <c r="B175" s="478" t="str">
        <f>'COMP GERAL'!C769</f>
        <v>COMP700</v>
      </c>
      <c r="C175" s="185"/>
      <c r="D175" s="208" t="s">
        <v>325</v>
      </c>
      <c r="E175" s="185" t="s">
        <v>49</v>
      </c>
      <c r="F175" s="331">
        <v>2</v>
      </c>
      <c r="G175" s="444">
        <f>'COMP GERAL'!H769</f>
        <v>13.45</v>
      </c>
      <c r="H175" s="222">
        <f t="shared" si="8"/>
        <v>26.9</v>
      </c>
    </row>
    <row r="176" spans="1:8">
      <c r="A176" s="185" t="s">
        <v>826</v>
      </c>
      <c r="B176" s="478" t="str">
        <f>'COMP GERAL'!C791</f>
        <v>COMP710</v>
      </c>
      <c r="C176" s="185"/>
      <c r="D176" s="208" t="s">
        <v>326</v>
      </c>
      <c r="E176" s="185" t="s">
        <v>240</v>
      </c>
      <c r="F176" s="331">
        <v>5</v>
      </c>
      <c r="G176" s="444">
        <f>'COMP GERAL'!H791</f>
        <v>16.09</v>
      </c>
      <c r="H176" s="222">
        <f t="shared" si="8"/>
        <v>80.45</v>
      </c>
    </row>
    <row r="177" spans="1:8" ht="25.5">
      <c r="A177" s="185" t="s">
        <v>827</v>
      </c>
      <c r="B177" s="478">
        <v>89482</v>
      </c>
      <c r="C177" s="185" t="s">
        <v>17</v>
      </c>
      <c r="D177" s="208" t="s">
        <v>1242</v>
      </c>
      <c r="E177" s="185" t="s">
        <v>240</v>
      </c>
      <c r="F177" s="407">
        <v>6</v>
      </c>
      <c r="G177" s="444">
        <v>16.309999999999999</v>
      </c>
      <c r="H177" s="222">
        <f t="shared" si="8"/>
        <v>97.86</v>
      </c>
    </row>
    <row r="178" spans="1:8">
      <c r="A178" s="185" t="s">
        <v>828</v>
      </c>
      <c r="B178" s="478" t="str">
        <f>'COMP GERAL'!C549</f>
        <v>COMP345</v>
      </c>
      <c r="C178" s="185"/>
      <c r="D178" s="208" t="s">
        <v>327</v>
      </c>
      <c r="E178" s="185" t="s">
        <v>240</v>
      </c>
      <c r="F178" s="331">
        <v>6</v>
      </c>
      <c r="G178" s="444">
        <f>'COMP GERAL'!H549</f>
        <v>12.87</v>
      </c>
      <c r="H178" s="222">
        <f t="shared" si="8"/>
        <v>77.22</v>
      </c>
    </row>
    <row r="179" spans="1:8">
      <c r="A179" s="185" t="s">
        <v>829</v>
      </c>
      <c r="B179" s="478">
        <v>86879</v>
      </c>
      <c r="C179" s="478" t="s">
        <v>17</v>
      </c>
      <c r="D179" s="208" t="s">
        <v>328</v>
      </c>
      <c r="E179" s="185" t="s">
        <v>240</v>
      </c>
      <c r="F179" s="331">
        <v>6</v>
      </c>
      <c r="G179" s="444">
        <v>4.87</v>
      </c>
      <c r="H179" s="222">
        <f t="shared" si="8"/>
        <v>29.22</v>
      </c>
    </row>
    <row r="180" spans="1:8">
      <c r="A180" s="185" t="s">
        <v>830</v>
      </c>
      <c r="B180" s="478">
        <v>89811</v>
      </c>
      <c r="C180" s="185" t="s">
        <v>17</v>
      </c>
      <c r="D180" s="208" t="s">
        <v>307</v>
      </c>
      <c r="E180" s="185" t="s">
        <v>240</v>
      </c>
      <c r="F180" s="331">
        <v>8</v>
      </c>
      <c r="G180" s="444">
        <v>24.17</v>
      </c>
      <c r="H180" s="222">
        <f t="shared" si="8"/>
        <v>193.36</v>
      </c>
    </row>
    <row r="181" spans="1:8">
      <c r="A181" s="185" t="s">
        <v>831</v>
      </c>
      <c r="B181" s="478">
        <v>89728</v>
      </c>
      <c r="C181" s="185" t="s">
        <v>17</v>
      </c>
      <c r="D181" s="208" t="s">
        <v>1350</v>
      </c>
      <c r="E181" s="185" t="s">
        <v>240</v>
      </c>
      <c r="F181" s="331">
        <v>6</v>
      </c>
      <c r="G181" s="444">
        <v>7.62</v>
      </c>
      <c r="H181" s="222">
        <f t="shared" si="8"/>
        <v>45.72</v>
      </c>
    </row>
    <row r="182" spans="1:8">
      <c r="A182" s="185" t="s">
        <v>832</v>
      </c>
      <c r="B182" s="478">
        <v>89746</v>
      </c>
      <c r="C182" s="185" t="s">
        <v>17</v>
      </c>
      <c r="D182" s="208" t="s">
        <v>308</v>
      </c>
      <c r="E182" s="185" t="s">
        <v>240</v>
      </c>
      <c r="F182" s="331">
        <v>2</v>
      </c>
      <c r="G182" s="444">
        <v>15.89</v>
      </c>
      <c r="H182" s="222">
        <f t="shared" si="8"/>
        <v>31.78</v>
      </c>
    </row>
    <row r="183" spans="1:8">
      <c r="A183" s="185" t="s">
        <v>833</v>
      </c>
      <c r="B183" s="478">
        <v>89726</v>
      </c>
      <c r="C183" s="185" t="s">
        <v>17</v>
      </c>
      <c r="D183" s="208" t="s">
        <v>1351</v>
      </c>
      <c r="E183" s="185" t="s">
        <v>240</v>
      </c>
      <c r="F183" s="331">
        <v>6</v>
      </c>
      <c r="G183" s="444">
        <v>5.8</v>
      </c>
      <c r="H183" s="222">
        <f t="shared" si="8"/>
        <v>34.799999999999997</v>
      </c>
    </row>
    <row r="184" spans="1:8">
      <c r="A184" s="185" t="s">
        <v>834</v>
      </c>
      <c r="B184" s="478">
        <v>89739</v>
      </c>
      <c r="C184" s="185" t="s">
        <v>17</v>
      </c>
      <c r="D184" s="208" t="s">
        <v>1352</v>
      </c>
      <c r="E184" s="185" t="s">
        <v>240</v>
      </c>
      <c r="F184" s="331">
        <v>6</v>
      </c>
      <c r="G184" s="444">
        <v>12.79</v>
      </c>
      <c r="H184" s="222">
        <f t="shared" si="8"/>
        <v>76.739999999999995</v>
      </c>
    </row>
    <row r="185" spans="1:8">
      <c r="A185" s="185" t="s">
        <v>835</v>
      </c>
      <c r="B185" s="478">
        <v>89737</v>
      </c>
      <c r="C185" s="185" t="s">
        <v>17</v>
      </c>
      <c r="D185" s="208" t="s">
        <v>309</v>
      </c>
      <c r="E185" s="185" t="s">
        <v>240</v>
      </c>
      <c r="F185" s="331">
        <v>19</v>
      </c>
      <c r="G185" s="444">
        <v>12.03</v>
      </c>
      <c r="H185" s="222">
        <f t="shared" si="8"/>
        <v>228.57</v>
      </c>
    </row>
    <row r="186" spans="1:8">
      <c r="A186" s="185" t="s">
        <v>836</v>
      </c>
      <c r="B186" s="478">
        <v>89569</v>
      </c>
      <c r="C186" s="185" t="s">
        <v>17</v>
      </c>
      <c r="D186" s="208" t="s">
        <v>310</v>
      </c>
      <c r="E186" s="185" t="s">
        <v>240</v>
      </c>
      <c r="F186" s="331">
        <v>1</v>
      </c>
      <c r="G186" s="444">
        <v>42.55</v>
      </c>
      <c r="H186" s="222">
        <f t="shared" si="8"/>
        <v>42.55</v>
      </c>
    </row>
    <row r="187" spans="1:8">
      <c r="A187" s="185" t="s">
        <v>837</v>
      </c>
      <c r="B187" s="478">
        <v>89797</v>
      </c>
      <c r="C187" s="185" t="s">
        <v>17</v>
      </c>
      <c r="D187" s="208" t="s">
        <v>311</v>
      </c>
      <c r="E187" s="185" t="s">
        <v>240</v>
      </c>
      <c r="F187" s="331">
        <v>10</v>
      </c>
      <c r="G187" s="444">
        <v>30.38</v>
      </c>
      <c r="H187" s="222">
        <f t="shared" si="8"/>
        <v>303.8</v>
      </c>
    </row>
    <row r="188" spans="1:8">
      <c r="A188" s="185" t="s">
        <v>838</v>
      </c>
      <c r="B188" s="478">
        <v>89795</v>
      </c>
      <c r="C188" s="185" t="s">
        <v>17</v>
      </c>
      <c r="D188" s="208" t="s">
        <v>312</v>
      </c>
      <c r="E188" s="185" t="s">
        <v>240</v>
      </c>
      <c r="F188" s="331">
        <v>6</v>
      </c>
      <c r="G188" s="444">
        <v>22.25</v>
      </c>
      <c r="H188" s="222">
        <f t="shared" si="8"/>
        <v>133.5</v>
      </c>
    </row>
    <row r="189" spans="1:8">
      <c r="A189" s="185" t="s">
        <v>839</v>
      </c>
      <c r="B189" s="478">
        <v>89673</v>
      </c>
      <c r="C189" s="185" t="s">
        <v>17</v>
      </c>
      <c r="D189" s="208" t="s">
        <v>313</v>
      </c>
      <c r="E189" s="185" t="s">
        <v>240</v>
      </c>
      <c r="F189" s="331">
        <v>3</v>
      </c>
      <c r="G189" s="444">
        <v>14.65</v>
      </c>
      <c r="H189" s="222">
        <f t="shared" si="8"/>
        <v>43.95</v>
      </c>
    </row>
    <row r="190" spans="1:8">
      <c r="A190" s="185" t="s">
        <v>840</v>
      </c>
      <c r="B190" s="478">
        <v>89549</v>
      </c>
      <c r="C190" s="185" t="s">
        <v>17</v>
      </c>
      <c r="D190" s="208" t="s">
        <v>314</v>
      </c>
      <c r="E190" s="185" t="s">
        <v>240</v>
      </c>
      <c r="F190" s="331">
        <v>4</v>
      </c>
      <c r="G190" s="444">
        <v>9.02</v>
      </c>
      <c r="H190" s="222">
        <f t="shared" si="8"/>
        <v>36.08</v>
      </c>
    </row>
    <row r="191" spans="1:8">
      <c r="A191" s="185" t="s">
        <v>841</v>
      </c>
      <c r="B191" s="478">
        <v>89786</v>
      </c>
      <c r="C191" s="185" t="s">
        <v>17</v>
      </c>
      <c r="D191" s="208" t="s">
        <v>315</v>
      </c>
      <c r="E191" s="185" t="s">
        <v>240</v>
      </c>
      <c r="F191" s="331">
        <v>8</v>
      </c>
      <c r="G191" s="444">
        <v>21.11</v>
      </c>
      <c r="H191" s="222">
        <f t="shared" si="8"/>
        <v>168.88</v>
      </c>
    </row>
    <row r="192" spans="1:8">
      <c r="A192" s="185" t="s">
        <v>842</v>
      </c>
      <c r="B192" s="478" t="str">
        <f>'COMP GERAL'!C571</f>
        <v>COMP350</v>
      </c>
      <c r="C192" s="185"/>
      <c r="D192" s="208" t="s">
        <v>329</v>
      </c>
      <c r="E192" s="185" t="s">
        <v>240</v>
      </c>
      <c r="F192" s="331">
        <v>4</v>
      </c>
      <c r="G192" s="444">
        <f>'COMP GERAL'!H571</f>
        <v>17.66</v>
      </c>
      <c r="H192" s="222">
        <f t="shared" si="8"/>
        <v>70.64</v>
      </c>
    </row>
    <row r="193" spans="1:9">
      <c r="A193" s="185" t="s">
        <v>843</v>
      </c>
      <c r="B193" s="478">
        <v>89724</v>
      </c>
      <c r="C193" s="208"/>
      <c r="D193" s="191" t="s">
        <v>330</v>
      </c>
      <c r="E193" s="185" t="s">
        <v>240</v>
      </c>
      <c r="F193" s="331">
        <v>6</v>
      </c>
      <c r="G193" s="444">
        <v>5.0599999999999996</v>
      </c>
      <c r="H193" s="222">
        <f t="shared" si="8"/>
        <v>30.36</v>
      </c>
    </row>
    <row r="194" spans="1:9">
      <c r="A194" s="185" t="s">
        <v>844</v>
      </c>
      <c r="B194" s="478">
        <v>89714</v>
      </c>
      <c r="C194" s="185" t="s">
        <v>17</v>
      </c>
      <c r="D194" s="208" t="s">
        <v>331</v>
      </c>
      <c r="E194" s="185" t="s">
        <v>28</v>
      </c>
      <c r="F194" s="331">
        <v>40.909999999999997</v>
      </c>
      <c r="G194" s="444">
        <v>34.89</v>
      </c>
      <c r="H194" s="222">
        <f t="shared" si="8"/>
        <v>1427.34</v>
      </c>
    </row>
    <row r="195" spans="1:9">
      <c r="A195" s="185" t="s">
        <v>1081</v>
      </c>
      <c r="B195" s="478">
        <v>89711</v>
      </c>
      <c r="C195" s="185" t="s">
        <v>17</v>
      </c>
      <c r="D195" s="208" t="s">
        <v>332</v>
      </c>
      <c r="E195" s="185" t="s">
        <v>28</v>
      </c>
      <c r="F195" s="331">
        <v>7.96</v>
      </c>
      <c r="G195" s="444">
        <v>12.32</v>
      </c>
      <c r="H195" s="222">
        <f t="shared" si="8"/>
        <v>98.06</v>
      </c>
    </row>
    <row r="196" spans="1:9">
      <c r="A196" s="185" t="s">
        <v>1082</v>
      </c>
      <c r="B196" s="478">
        <v>89713</v>
      </c>
      <c r="C196" s="185" t="s">
        <v>17</v>
      </c>
      <c r="D196" s="208" t="s">
        <v>333</v>
      </c>
      <c r="E196" s="185" t="s">
        <v>28</v>
      </c>
      <c r="F196" s="331">
        <v>21.94</v>
      </c>
      <c r="G196" s="444">
        <v>27.19</v>
      </c>
      <c r="H196" s="581">
        <f t="shared" si="8"/>
        <v>596.54</v>
      </c>
      <c r="I196" s="582"/>
    </row>
    <row r="197" spans="1:9" s="386" customFormat="1">
      <c r="A197" s="185" t="s">
        <v>1289</v>
      </c>
      <c r="B197" s="478" t="s">
        <v>1244</v>
      </c>
      <c r="C197" s="185" t="s">
        <v>17</v>
      </c>
      <c r="D197" s="208" t="s">
        <v>1245</v>
      </c>
      <c r="E197" s="185" t="s">
        <v>1246</v>
      </c>
      <c r="F197" s="331">
        <v>1</v>
      </c>
      <c r="G197" s="444">
        <v>126.62</v>
      </c>
      <c r="H197" s="581">
        <f t="shared" ref="H197" si="9">TRUNC(F197*G197,2)</f>
        <v>126.62</v>
      </c>
      <c r="I197" s="582"/>
    </row>
    <row r="198" spans="1:9" ht="38.25">
      <c r="A198" s="185" t="s">
        <v>1290</v>
      </c>
      <c r="B198" s="478">
        <v>89784</v>
      </c>
      <c r="C198" s="185" t="s">
        <v>17</v>
      </c>
      <c r="D198" s="208" t="s">
        <v>1243</v>
      </c>
      <c r="E198" s="185" t="s">
        <v>240</v>
      </c>
      <c r="F198" s="407">
        <v>2</v>
      </c>
      <c r="G198" s="444">
        <v>12.75</v>
      </c>
      <c r="H198" s="581">
        <f t="shared" si="8"/>
        <v>25.5</v>
      </c>
      <c r="I198" s="582"/>
    </row>
    <row r="199" spans="1:9" ht="25.5">
      <c r="A199" s="185" t="s">
        <v>1291</v>
      </c>
      <c r="B199" s="478">
        <v>94490</v>
      </c>
      <c r="C199" s="185" t="s">
        <v>17</v>
      </c>
      <c r="D199" s="208" t="s">
        <v>1222</v>
      </c>
      <c r="E199" s="185" t="s">
        <v>240</v>
      </c>
      <c r="F199" s="407">
        <v>1</v>
      </c>
      <c r="G199" s="444">
        <v>32.950000000000003</v>
      </c>
      <c r="H199" s="581">
        <f t="shared" si="8"/>
        <v>32.950000000000003</v>
      </c>
      <c r="I199" s="583"/>
    </row>
    <row r="200" spans="1:9">
      <c r="A200" s="185" t="s">
        <v>1292</v>
      </c>
      <c r="B200" s="256" t="str">
        <f>'COMP GERAL'!C967</f>
        <v>COMP760</v>
      </c>
      <c r="C200" s="185"/>
      <c r="D200" s="211" t="s">
        <v>334</v>
      </c>
      <c r="E200" s="199" t="s">
        <v>240</v>
      </c>
      <c r="F200" s="247">
        <v>2</v>
      </c>
      <c r="G200" s="261">
        <f>'COMP GERAL'!H967</f>
        <v>61.38</v>
      </c>
      <c r="H200" s="581">
        <f t="shared" si="8"/>
        <v>122.76</v>
      </c>
      <c r="I200" s="582"/>
    </row>
    <row r="201" spans="1:9">
      <c r="A201" s="185" t="s">
        <v>1338</v>
      </c>
      <c r="B201" s="256" t="str">
        <f>'COMP GERAL'!C989</f>
        <v>COMP770</v>
      </c>
      <c r="C201" s="185"/>
      <c r="D201" s="211" t="s">
        <v>335</v>
      </c>
      <c r="E201" s="199" t="s">
        <v>240</v>
      </c>
      <c r="F201" s="247">
        <v>1</v>
      </c>
      <c r="G201" s="261">
        <f>'COMP GERAL'!H989</f>
        <v>97.65</v>
      </c>
      <c r="H201" s="581">
        <f t="shared" si="8"/>
        <v>97.65</v>
      </c>
      <c r="I201" s="582"/>
    </row>
    <row r="202" spans="1:9">
      <c r="A202" s="185" t="s">
        <v>1339</v>
      </c>
      <c r="B202" s="256">
        <v>90374</v>
      </c>
      <c r="C202" s="185" t="s">
        <v>17</v>
      </c>
      <c r="D202" s="211" t="s">
        <v>336</v>
      </c>
      <c r="E202" s="199" t="s">
        <v>240</v>
      </c>
      <c r="F202" s="247">
        <v>1</v>
      </c>
      <c r="G202" s="261">
        <v>14.15</v>
      </c>
      <c r="H202" s="581">
        <f t="shared" si="8"/>
        <v>14.15</v>
      </c>
      <c r="I202" s="582"/>
    </row>
    <row r="203" spans="1:9" s="386" customFormat="1" ht="63.75">
      <c r="A203" s="185" t="s">
        <v>1340</v>
      </c>
      <c r="B203" s="478" t="str">
        <f>'COMP GERAL'!C2728</f>
        <v>COMP551</v>
      </c>
      <c r="C203" s="478"/>
      <c r="D203" s="191" t="s">
        <v>1271</v>
      </c>
      <c r="E203" s="478" t="s">
        <v>31</v>
      </c>
      <c r="F203" s="536">
        <v>1</v>
      </c>
      <c r="G203" s="635">
        <f>'COMP GERAL'!G2728</f>
        <v>9543.08</v>
      </c>
      <c r="H203" s="222">
        <f t="shared" si="8"/>
        <v>9543.08</v>
      </c>
    </row>
    <row r="204" spans="1:9" s="386" customFormat="1" ht="25.5">
      <c r="A204" s="185" t="s">
        <v>1341</v>
      </c>
      <c r="B204" s="478" t="s">
        <v>1277</v>
      </c>
      <c r="C204" s="478"/>
      <c r="D204" s="191" t="s">
        <v>1278</v>
      </c>
      <c r="E204" s="478" t="s">
        <v>31</v>
      </c>
      <c r="F204" s="536">
        <v>1</v>
      </c>
      <c r="G204" s="635">
        <f>'COMP GERAL'!G2749</f>
        <v>3142.0399999999995</v>
      </c>
      <c r="H204" s="222">
        <f t="shared" si="8"/>
        <v>3142.04</v>
      </c>
    </row>
    <row r="205" spans="1:9" s="386" customFormat="1" ht="25.5">
      <c r="A205" s="185" t="s">
        <v>1342</v>
      </c>
      <c r="B205" s="478" t="s">
        <v>1283</v>
      </c>
      <c r="C205" s="478"/>
      <c r="D205" s="191" t="s">
        <v>1284</v>
      </c>
      <c r="E205" s="478" t="s">
        <v>31</v>
      </c>
      <c r="F205" s="536">
        <v>1</v>
      </c>
      <c r="G205" s="635">
        <f>'COMP GERAL'!G2772</f>
        <v>19005.879999999997</v>
      </c>
      <c r="H205" s="222">
        <f t="shared" si="8"/>
        <v>19005.88</v>
      </c>
    </row>
    <row r="206" spans="1:9" s="386" customFormat="1">
      <c r="A206" s="185" t="s">
        <v>1343</v>
      </c>
      <c r="B206" s="478" t="s">
        <v>1079</v>
      </c>
      <c r="C206" s="478"/>
      <c r="D206" s="537" t="s">
        <v>1270</v>
      </c>
      <c r="E206" s="478" t="s">
        <v>31</v>
      </c>
      <c r="F206" s="538">
        <v>1</v>
      </c>
      <c r="G206" s="636">
        <f>'COMP GERAL'!G2672</f>
        <v>6781.054026946862</v>
      </c>
      <c r="H206" s="222">
        <f t="shared" si="8"/>
        <v>6781.05</v>
      </c>
      <c r="I206" s="504"/>
    </row>
    <row r="207" spans="1:9" s="386" customFormat="1">
      <c r="A207" s="185" t="s">
        <v>1344</v>
      </c>
      <c r="B207" s="478" t="s">
        <v>1073</v>
      </c>
      <c r="C207" s="478"/>
      <c r="D207" s="539" t="s">
        <v>1260</v>
      </c>
      <c r="E207" s="478" t="s">
        <v>31</v>
      </c>
      <c r="F207" s="538">
        <v>1</v>
      </c>
      <c r="G207" s="636">
        <f>'COMP GERAL'!G2699</f>
        <v>5831.5587211077864</v>
      </c>
      <c r="H207" s="222">
        <f t="shared" si="8"/>
        <v>5831.55</v>
      </c>
      <c r="I207" s="504"/>
    </row>
    <row r="208" spans="1:9" s="386" customFormat="1">
      <c r="A208" s="412"/>
      <c r="B208" s="412"/>
      <c r="C208" s="412"/>
      <c r="D208" s="412"/>
      <c r="E208" s="412"/>
      <c r="F208" s="412"/>
      <c r="G208" s="412" t="s">
        <v>4</v>
      </c>
      <c r="H208" s="351">
        <f>SUM(H97:H207)</f>
        <v>92655.16</v>
      </c>
    </row>
    <row r="209" spans="1:61" s="386" customFormat="1" ht="7.5" customHeight="1">
      <c r="A209" s="425"/>
      <c r="B209" s="425"/>
      <c r="C209" s="425"/>
      <c r="D209" s="425"/>
      <c r="E209" s="425"/>
      <c r="F209" s="425"/>
      <c r="G209" s="425"/>
      <c r="H209" s="426"/>
    </row>
    <row r="210" spans="1:61" ht="15.75" customHeight="1">
      <c r="A210" s="181">
        <v>12</v>
      </c>
      <c r="B210" s="182"/>
      <c r="C210" s="192"/>
      <c r="D210" s="611" t="s">
        <v>1068</v>
      </c>
      <c r="E210" s="193"/>
      <c r="F210" s="330"/>
      <c r="G210" s="245"/>
      <c r="H210" s="266"/>
    </row>
    <row r="211" spans="1:61">
      <c r="A211" s="185" t="s">
        <v>684</v>
      </c>
      <c r="B211" s="256" t="s">
        <v>79</v>
      </c>
      <c r="C211" s="257"/>
      <c r="D211" s="258" t="s">
        <v>716</v>
      </c>
      <c r="E211" s="259" t="s">
        <v>205</v>
      </c>
      <c r="F211" s="333">
        <v>14</v>
      </c>
      <c r="G211" s="261">
        <f>'COMP GERAL'!H15</f>
        <v>33.79</v>
      </c>
      <c r="H211" s="222">
        <f>TRUNC(F211*G211,2)</f>
        <v>473.06</v>
      </c>
    </row>
    <row r="212" spans="1:61" s="96" customFormat="1" ht="25.5">
      <c r="A212" s="185" t="s">
        <v>685</v>
      </c>
      <c r="B212" s="221">
        <v>91926</v>
      </c>
      <c r="C212" s="221" t="s">
        <v>17</v>
      </c>
      <c r="D212" s="258" t="s">
        <v>1005</v>
      </c>
      <c r="E212" s="259" t="s">
        <v>28</v>
      </c>
      <c r="F212" s="510">
        <v>3264.24</v>
      </c>
      <c r="G212" s="261">
        <v>2.4700000000000002</v>
      </c>
      <c r="H212" s="222">
        <f>TRUNC(F212*G212,2)</f>
        <v>8062.67</v>
      </c>
      <c r="BI212" s="96">
        <f>BG212-G211</f>
        <v>-33.79</v>
      </c>
    </row>
    <row r="213" spans="1:61" s="96" customFormat="1" ht="25.5">
      <c r="A213" s="185" t="s">
        <v>686</v>
      </c>
      <c r="B213" s="221">
        <v>91928</v>
      </c>
      <c r="C213" s="221" t="s">
        <v>17</v>
      </c>
      <c r="D213" s="258" t="s">
        <v>1006</v>
      </c>
      <c r="E213" s="259" t="s">
        <v>28</v>
      </c>
      <c r="F213" s="260">
        <v>919.11</v>
      </c>
      <c r="G213" s="261">
        <v>3.43</v>
      </c>
      <c r="H213" s="222">
        <f t="shared" ref="H213:H255" si="10">TRUNC(F213*G213,2)</f>
        <v>3152.54</v>
      </c>
    </row>
    <row r="214" spans="1:61" s="96" customFormat="1">
      <c r="A214" s="185" t="s">
        <v>687</v>
      </c>
      <c r="B214" s="221">
        <v>91935</v>
      </c>
      <c r="C214" s="256" t="s">
        <v>17</v>
      </c>
      <c r="D214" s="257" t="s">
        <v>338</v>
      </c>
      <c r="E214" s="256" t="s">
        <v>28</v>
      </c>
      <c r="F214" s="333">
        <v>20</v>
      </c>
      <c r="G214" s="261">
        <v>12.27</v>
      </c>
      <c r="H214" s="222">
        <f t="shared" si="10"/>
        <v>245.4</v>
      </c>
    </row>
    <row r="215" spans="1:61">
      <c r="A215" s="185" t="s">
        <v>688</v>
      </c>
      <c r="B215" s="256">
        <v>92986</v>
      </c>
      <c r="C215" s="256" t="s">
        <v>17</v>
      </c>
      <c r="D215" s="257" t="s">
        <v>339</v>
      </c>
      <c r="E215" s="256" t="s">
        <v>28</v>
      </c>
      <c r="F215" s="333">
        <v>17</v>
      </c>
      <c r="G215" s="261">
        <v>18.11</v>
      </c>
      <c r="H215" s="222">
        <f t="shared" si="10"/>
        <v>307.87</v>
      </c>
    </row>
    <row r="216" spans="1:61">
      <c r="A216" s="185" t="s">
        <v>689</v>
      </c>
      <c r="B216" s="256">
        <v>92988</v>
      </c>
      <c r="C216" s="256" t="s">
        <v>17</v>
      </c>
      <c r="D216" s="257" t="s">
        <v>340</v>
      </c>
      <c r="E216" s="256" t="s">
        <v>28</v>
      </c>
      <c r="F216" s="333">
        <v>158</v>
      </c>
      <c r="G216" s="261">
        <v>25.3</v>
      </c>
      <c r="H216" s="222">
        <f t="shared" si="10"/>
        <v>3997.4</v>
      </c>
    </row>
    <row r="217" spans="1:61">
      <c r="A217" s="185" t="s">
        <v>690</v>
      </c>
      <c r="B217" s="235">
        <v>91953</v>
      </c>
      <c r="C217" s="256" t="s">
        <v>17</v>
      </c>
      <c r="D217" s="257" t="s">
        <v>206</v>
      </c>
      <c r="E217" s="256" t="s">
        <v>31</v>
      </c>
      <c r="F217" s="333">
        <v>14</v>
      </c>
      <c r="G217" s="261">
        <v>16.27</v>
      </c>
      <c r="H217" s="222">
        <f t="shared" si="10"/>
        <v>227.78</v>
      </c>
    </row>
    <row r="218" spans="1:61">
      <c r="A218" s="185" t="s">
        <v>691</v>
      </c>
      <c r="B218" s="235">
        <v>91959</v>
      </c>
      <c r="C218" s="256" t="s">
        <v>17</v>
      </c>
      <c r="D218" s="257" t="s">
        <v>207</v>
      </c>
      <c r="E218" s="256" t="s">
        <v>31</v>
      </c>
      <c r="F218" s="333">
        <v>3</v>
      </c>
      <c r="G218" s="261">
        <v>25.86</v>
      </c>
      <c r="H218" s="222">
        <f t="shared" si="10"/>
        <v>77.58</v>
      </c>
    </row>
    <row r="219" spans="1:61">
      <c r="A219" s="185" t="s">
        <v>692</v>
      </c>
      <c r="B219" s="235">
        <v>91967</v>
      </c>
      <c r="C219" s="256" t="s">
        <v>17</v>
      </c>
      <c r="D219" s="257" t="s">
        <v>208</v>
      </c>
      <c r="E219" s="256" t="s">
        <v>31</v>
      </c>
      <c r="F219" s="333">
        <v>3</v>
      </c>
      <c r="G219" s="261">
        <v>35.450000000000003</v>
      </c>
      <c r="H219" s="222">
        <f t="shared" si="10"/>
        <v>106.35</v>
      </c>
    </row>
    <row r="220" spans="1:61" ht="25.5">
      <c r="A220" s="185" t="s">
        <v>693</v>
      </c>
      <c r="B220" s="235">
        <v>92023</v>
      </c>
      <c r="C220" s="221" t="s">
        <v>17</v>
      </c>
      <c r="D220" s="278" t="s">
        <v>209</v>
      </c>
      <c r="E220" s="221" t="s">
        <v>31</v>
      </c>
      <c r="F220" s="260">
        <v>9</v>
      </c>
      <c r="G220" s="261">
        <v>27.22</v>
      </c>
      <c r="H220" s="222">
        <f t="shared" si="10"/>
        <v>244.98</v>
      </c>
    </row>
    <row r="221" spans="1:61" ht="25.5">
      <c r="A221" s="185" t="s">
        <v>694</v>
      </c>
      <c r="B221" s="221">
        <v>92001</v>
      </c>
      <c r="C221" s="221" t="s">
        <v>17</v>
      </c>
      <c r="D221" s="278" t="s">
        <v>210</v>
      </c>
      <c r="E221" s="221" t="s">
        <v>31</v>
      </c>
      <c r="F221" s="260">
        <v>7</v>
      </c>
      <c r="G221" s="261">
        <v>17.88</v>
      </c>
      <c r="H221" s="222">
        <f t="shared" si="10"/>
        <v>125.16</v>
      </c>
    </row>
    <row r="222" spans="1:61">
      <c r="A222" s="185" t="s">
        <v>695</v>
      </c>
      <c r="B222" s="235">
        <v>91991</v>
      </c>
      <c r="C222" s="256" t="s">
        <v>17</v>
      </c>
      <c r="D222" s="257" t="s">
        <v>211</v>
      </c>
      <c r="E222" s="256" t="s">
        <v>31</v>
      </c>
      <c r="F222" s="333">
        <v>25</v>
      </c>
      <c r="G222" s="261">
        <v>20.41</v>
      </c>
      <c r="H222" s="222">
        <f t="shared" si="10"/>
        <v>510.25</v>
      </c>
    </row>
    <row r="223" spans="1:61">
      <c r="A223" s="185" t="s">
        <v>696</v>
      </c>
      <c r="B223" s="235">
        <v>91990</v>
      </c>
      <c r="C223" s="256" t="s">
        <v>17</v>
      </c>
      <c r="D223" s="257" t="s">
        <v>212</v>
      </c>
      <c r="E223" s="256" t="s">
        <v>31</v>
      </c>
      <c r="F223" s="333">
        <f>66+1</f>
        <v>67</v>
      </c>
      <c r="G223" s="261">
        <v>18.09</v>
      </c>
      <c r="H223" s="222">
        <f t="shared" si="10"/>
        <v>1212.03</v>
      </c>
    </row>
    <row r="224" spans="1:61" s="386" customFormat="1">
      <c r="A224" s="185" t="s">
        <v>697</v>
      </c>
      <c r="B224" s="580">
        <v>92867</v>
      </c>
      <c r="C224" s="580" t="s">
        <v>17</v>
      </c>
      <c r="D224" s="585" t="s">
        <v>1316</v>
      </c>
      <c r="E224" s="586" t="s">
        <v>31</v>
      </c>
      <c r="F224" s="333">
        <v>133</v>
      </c>
      <c r="G224" s="637">
        <v>16.649999999999999</v>
      </c>
      <c r="H224" s="587">
        <f t="shared" si="10"/>
        <v>2214.4499999999998</v>
      </c>
    </row>
    <row r="225" spans="1:8" s="386" customFormat="1">
      <c r="A225" s="185" t="s">
        <v>698</v>
      </c>
      <c r="B225" s="580">
        <v>91936</v>
      </c>
      <c r="C225" s="580" t="s">
        <v>17</v>
      </c>
      <c r="D225" s="585" t="s">
        <v>1317</v>
      </c>
      <c r="E225" s="586" t="s">
        <v>31</v>
      </c>
      <c r="F225" s="333">
        <v>106</v>
      </c>
      <c r="G225" s="637">
        <v>7.85</v>
      </c>
      <c r="H225" s="587">
        <f t="shared" si="10"/>
        <v>832.1</v>
      </c>
    </row>
    <row r="226" spans="1:8">
      <c r="A226" s="185" t="s">
        <v>699</v>
      </c>
      <c r="B226" s="256" t="s">
        <v>213</v>
      </c>
      <c r="C226" s="256" t="s">
        <v>17</v>
      </c>
      <c r="D226" s="257" t="s">
        <v>214</v>
      </c>
      <c r="E226" s="256" t="s">
        <v>205</v>
      </c>
      <c r="F226" s="333">
        <v>2</v>
      </c>
      <c r="G226" s="261">
        <v>89.21</v>
      </c>
      <c r="H226" s="222">
        <f t="shared" si="10"/>
        <v>178.42</v>
      </c>
    </row>
    <row r="227" spans="1:8">
      <c r="A227" s="185" t="s">
        <v>700</v>
      </c>
      <c r="B227" s="256" t="s">
        <v>213</v>
      </c>
      <c r="C227" s="256" t="s">
        <v>17</v>
      </c>
      <c r="D227" s="257" t="s">
        <v>215</v>
      </c>
      <c r="E227" s="256" t="s">
        <v>205</v>
      </c>
      <c r="F227" s="333">
        <v>2</v>
      </c>
      <c r="G227" s="261">
        <v>89.21</v>
      </c>
      <c r="H227" s="222">
        <f t="shared" si="10"/>
        <v>178.42</v>
      </c>
    </row>
    <row r="228" spans="1:8">
      <c r="A228" s="185" t="s">
        <v>701</v>
      </c>
      <c r="B228" s="256" t="s">
        <v>216</v>
      </c>
      <c r="C228" s="256" t="s">
        <v>17</v>
      </c>
      <c r="D228" s="257" t="s">
        <v>217</v>
      </c>
      <c r="E228" s="256" t="s">
        <v>205</v>
      </c>
      <c r="F228" s="333">
        <v>2</v>
      </c>
      <c r="G228" s="261">
        <v>254.59</v>
      </c>
      <c r="H228" s="222">
        <f t="shared" si="10"/>
        <v>509.18</v>
      </c>
    </row>
    <row r="229" spans="1:8">
      <c r="A229" s="185" t="s">
        <v>702</v>
      </c>
      <c r="B229" s="256" t="s">
        <v>216</v>
      </c>
      <c r="C229" s="256" t="s">
        <v>17</v>
      </c>
      <c r="D229" s="257" t="s">
        <v>218</v>
      </c>
      <c r="E229" s="256" t="s">
        <v>205</v>
      </c>
      <c r="F229" s="333">
        <v>2</v>
      </c>
      <c r="G229" s="261">
        <v>254.59</v>
      </c>
      <c r="H229" s="222">
        <f t="shared" si="10"/>
        <v>509.18</v>
      </c>
    </row>
    <row r="230" spans="1:8">
      <c r="A230" s="185" t="s">
        <v>703</v>
      </c>
      <c r="B230" s="256" t="s">
        <v>412</v>
      </c>
      <c r="C230" s="256" t="s">
        <v>17</v>
      </c>
      <c r="D230" s="257" t="s">
        <v>764</v>
      </c>
      <c r="E230" s="256" t="s">
        <v>205</v>
      </c>
      <c r="F230" s="333">
        <v>1</v>
      </c>
      <c r="G230" s="261">
        <v>901.89</v>
      </c>
      <c r="H230" s="222">
        <f t="shared" si="10"/>
        <v>901.89</v>
      </c>
    </row>
    <row r="231" spans="1:8">
      <c r="A231" s="185" t="s">
        <v>704</v>
      </c>
      <c r="B231" s="235" t="s">
        <v>1349</v>
      </c>
      <c r="C231" s="478" t="s">
        <v>17</v>
      </c>
      <c r="D231" s="257" t="s">
        <v>219</v>
      </c>
      <c r="E231" s="256" t="s">
        <v>205</v>
      </c>
      <c r="F231" s="333">
        <v>22</v>
      </c>
      <c r="G231" s="638">
        <v>46.63</v>
      </c>
      <c r="H231" s="222">
        <f t="shared" si="10"/>
        <v>1025.8599999999999</v>
      </c>
    </row>
    <row r="232" spans="1:8">
      <c r="A232" s="185" t="s">
        <v>705</v>
      </c>
      <c r="B232" s="235" t="s">
        <v>1349</v>
      </c>
      <c r="C232" s="478" t="s">
        <v>17</v>
      </c>
      <c r="D232" s="257" t="s">
        <v>220</v>
      </c>
      <c r="E232" s="256" t="s">
        <v>205</v>
      </c>
      <c r="F232" s="333">
        <v>12</v>
      </c>
      <c r="G232" s="638">
        <v>46.63</v>
      </c>
      <c r="H232" s="222">
        <f t="shared" si="10"/>
        <v>559.55999999999995</v>
      </c>
    </row>
    <row r="233" spans="1:8">
      <c r="A233" s="185" t="s">
        <v>706</v>
      </c>
      <c r="B233" s="235" t="s">
        <v>1348</v>
      </c>
      <c r="C233" s="478" t="s">
        <v>17</v>
      </c>
      <c r="D233" s="257" t="s">
        <v>221</v>
      </c>
      <c r="E233" s="256" t="s">
        <v>205</v>
      </c>
      <c r="F233" s="333">
        <v>16</v>
      </c>
      <c r="G233" s="590">
        <v>10.210000000000001</v>
      </c>
      <c r="H233" s="222">
        <f t="shared" si="10"/>
        <v>163.36000000000001</v>
      </c>
    </row>
    <row r="234" spans="1:8">
      <c r="A234" s="185" t="s">
        <v>707</v>
      </c>
      <c r="B234" s="235" t="s">
        <v>1348</v>
      </c>
      <c r="C234" s="256" t="s">
        <v>17</v>
      </c>
      <c r="D234" s="257" t="s">
        <v>222</v>
      </c>
      <c r="E234" s="256" t="s">
        <v>205</v>
      </c>
      <c r="F234" s="333">
        <v>1</v>
      </c>
      <c r="G234" s="590">
        <v>10.210000000000001</v>
      </c>
      <c r="H234" s="222">
        <f t="shared" si="10"/>
        <v>10.210000000000001</v>
      </c>
    </row>
    <row r="235" spans="1:8">
      <c r="A235" s="185" t="s">
        <v>708</v>
      </c>
      <c r="B235" s="580">
        <v>91836</v>
      </c>
      <c r="C235" s="256" t="s">
        <v>17</v>
      </c>
      <c r="D235" s="257" t="s">
        <v>1235</v>
      </c>
      <c r="E235" s="256" t="s">
        <v>28</v>
      </c>
      <c r="F235" s="333">
        <v>46.14</v>
      </c>
      <c r="G235" s="261">
        <v>4.8099999999999996</v>
      </c>
      <c r="H235" s="222">
        <f t="shared" si="10"/>
        <v>221.93</v>
      </c>
    </row>
    <row r="236" spans="1:8">
      <c r="A236" s="185" t="s">
        <v>709</v>
      </c>
      <c r="B236" s="575">
        <v>91834</v>
      </c>
      <c r="C236" s="256" t="s">
        <v>17</v>
      </c>
      <c r="D236" s="257" t="s">
        <v>1236</v>
      </c>
      <c r="E236" s="256" t="s">
        <v>28</v>
      </c>
      <c r="F236" s="333">
        <v>896.32</v>
      </c>
      <c r="G236" s="261">
        <v>3.31</v>
      </c>
      <c r="H236" s="222">
        <f t="shared" si="10"/>
        <v>2966.81</v>
      </c>
    </row>
    <row r="237" spans="1:8">
      <c r="A237" s="185" t="s">
        <v>710</v>
      </c>
      <c r="B237" s="256" t="s">
        <v>1223</v>
      </c>
      <c r="C237" s="256" t="s">
        <v>181</v>
      </c>
      <c r="D237" s="257" t="s">
        <v>1237</v>
      </c>
      <c r="E237" s="256" t="s">
        <v>28</v>
      </c>
      <c r="F237" s="333">
        <v>20.07</v>
      </c>
      <c r="G237" s="261">
        <v>18.899999999999999</v>
      </c>
      <c r="H237" s="222">
        <f t="shared" si="10"/>
        <v>379.32</v>
      </c>
    </row>
    <row r="238" spans="1:8">
      <c r="A238" s="185" t="s">
        <v>711</v>
      </c>
      <c r="B238" s="256" t="s">
        <v>613</v>
      </c>
      <c r="C238" s="256"/>
      <c r="D238" s="257" t="s">
        <v>1238</v>
      </c>
      <c r="E238" s="256" t="s">
        <v>28</v>
      </c>
      <c r="F238" s="333">
        <v>45</v>
      </c>
      <c r="G238" s="261">
        <f>'COMP GERAL'!H176</f>
        <v>11.93</v>
      </c>
      <c r="H238" s="222">
        <f t="shared" si="10"/>
        <v>536.85</v>
      </c>
    </row>
    <row r="239" spans="1:8">
      <c r="A239" s="185" t="s">
        <v>712</v>
      </c>
      <c r="B239" s="256">
        <v>83414</v>
      </c>
      <c r="C239" s="256" t="s">
        <v>17</v>
      </c>
      <c r="D239" s="257" t="s">
        <v>1320</v>
      </c>
      <c r="E239" s="256" t="s">
        <v>28</v>
      </c>
      <c r="F239" s="333">
        <v>17</v>
      </c>
      <c r="G239" s="261">
        <v>16.12</v>
      </c>
      <c r="H239" s="222">
        <f t="shared" si="10"/>
        <v>274.04000000000002</v>
      </c>
    </row>
    <row r="240" spans="1:8">
      <c r="A240" s="185" t="s">
        <v>713</v>
      </c>
      <c r="B240" s="256">
        <v>83415</v>
      </c>
      <c r="C240" s="256" t="s">
        <v>17</v>
      </c>
      <c r="D240" s="257" t="s">
        <v>1239</v>
      </c>
      <c r="E240" s="256" t="s">
        <v>28</v>
      </c>
      <c r="F240" s="333">
        <v>9</v>
      </c>
      <c r="G240" s="261">
        <v>22.93</v>
      </c>
      <c r="H240" s="222">
        <f t="shared" si="10"/>
        <v>206.37</v>
      </c>
    </row>
    <row r="241" spans="1:9">
      <c r="A241" s="185" t="s">
        <v>714</v>
      </c>
      <c r="B241" s="256" t="s">
        <v>81</v>
      </c>
      <c r="C241" s="256"/>
      <c r="D241" s="257" t="s">
        <v>223</v>
      </c>
      <c r="E241" s="256" t="s">
        <v>31</v>
      </c>
      <c r="F241" s="333">
        <f>77+1</f>
        <v>78</v>
      </c>
      <c r="G241" s="261">
        <f>'COMP GERAL'!H35</f>
        <v>28.54</v>
      </c>
      <c r="H241" s="222">
        <f t="shared" si="10"/>
        <v>2226.12</v>
      </c>
    </row>
    <row r="242" spans="1:9">
      <c r="A242" s="185" t="s">
        <v>715</v>
      </c>
      <c r="B242" s="256" t="s">
        <v>623</v>
      </c>
      <c r="C242" s="256"/>
      <c r="D242" s="257" t="s">
        <v>224</v>
      </c>
      <c r="E242" s="256" t="s">
        <v>31</v>
      </c>
      <c r="F242" s="333">
        <v>8</v>
      </c>
      <c r="G242" s="261">
        <f>'COMP GERAL'!H55</f>
        <v>37.54</v>
      </c>
      <c r="H242" s="222">
        <f t="shared" si="10"/>
        <v>300.32</v>
      </c>
    </row>
    <row r="243" spans="1:9">
      <c r="A243" s="185" t="s">
        <v>1083</v>
      </c>
      <c r="B243" s="256" t="s">
        <v>84</v>
      </c>
      <c r="C243" s="256"/>
      <c r="D243" s="257" t="s">
        <v>225</v>
      </c>
      <c r="E243" s="256" t="s">
        <v>31</v>
      </c>
      <c r="F243" s="333">
        <v>20</v>
      </c>
      <c r="G243" s="261">
        <f>'COMP GERAL'!H75</f>
        <v>65.540000000000006</v>
      </c>
      <c r="H243" s="222">
        <f t="shared" si="10"/>
        <v>1310.8</v>
      </c>
    </row>
    <row r="244" spans="1:9">
      <c r="A244" s="185" t="s">
        <v>1084</v>
      </c>
      <c r="B244" s="256" t="s">
        <v>86</v>
      </c>
      <c r="C244" s="256"/>
      <c r="D244" s="257" t="s">
        <v>226</v>
      </c>
      <c r="E244" s="256" t="s">
        <v>31</v>
      </c>
      <c r="F244" s="333">
        <v>1</v>
      </c>
      <c r="G244" s="261">
        <f>'COMP GERAL'!H114</f>
        <v>74.89</v>
      </c>
      <c r="H244" s="222">
        <f t="shared" si="10"/>
        <v>74.89</v>
      </c>
    </row>
    <row r="245" spans="1:9">
      <c r="A245" s="185" t="s">
        <v>1085</v>
      </c>
      <c r="B245" s="256">
        <v>83449</v>
      </c>
      <c r="C245" s="256" t="s">
        <v>17</v>
      </c>
      <c r="D245" s="257" t="s">
        <v>227</v>
      </c>
      <c r="E245" s="256" t="s">
        <v>31</v>
      </c>
      <c r="F245" s="333">
        <v>11</v>
      </c>
      <c r="G245" s="261">
        <v>290.64999999999998</v>
      </c>
      <c r="H245" s="222">
        <f t="shared" si="10"/>
        <v>3197.15</v>
      </c>
    </row>
    <row r="246" spans="1:9" ht="38.25">
      <c r="A246" s="185" t="s">
        <v>1086</v>
      </c>
      <c r="B246" s="478" t="s">
        <v>228</v>
      </c>
      <c r="C246" s="221" t="s">
        <v>17</v>
      </c>
      <c r="D246" s="278" t="s">
        <v>229</v>
      </c>
      <c r="E246" s="221" t="s">
        <v>31</v>
      </c>
      <c r="F246" s="260">
        <v>3</v>
      </c>
      <c r="G246" s="261">
        <v>418.61</v>
      </c>
      <c r="H246" s="222">
        <f t="shared" si="10"/>
        <v>1255.83</v>
      </c>
    </row>
    <row r="247" spans="1:9" ht="38.25">
      <c r="A247" s="185" t="s">
        <v>1087</v>
      </c>
      <c r="B247" s="478" t="s">
        <v>230</v>
      </c>
      <c r="C247" s="221" t="s">
        <v>17</v>
      </c>
      <c r="D247" s="278" t="s">
        <v>231</v>
      </c>
      <c r="E247" s="221" t="s">
        <v>31</v>
      </c>
      <c r="F247" s="260">
        <v>1</v>
      </c>
      <c r="G247" s="261">
        <v>484.5</v>
      </c>
      <c r="H247" s="222">
        <f t="shared" si="10"/>
        <v>484.5</v>
      </c>
    </row>
    <row r="248" spans="1:9" ht="51">
      <c r="A248" s="185" t="s">
        <v>1088</v>
      </c>
      <c r="B248" s="478" t="s">
        <v>337</v>
      </c>
      <c r="C248" s="221" t="s">
        <v>17</v>
      </c>
      <c r="D248" s="278" t="s">
        <v>341</v>
      </c>
      <c r="E248" s="221" t="s">
        <v>31</v>
      </c>
      <c r="F248" s="260">
        <v>1</v>
      </c>
      <c r="G248" s="261">
        <f>(1080.92+132.78+398.55)+(54.52*3)+(61.29)+(29.8*10)</f>
        <v>2135.1</v>
      </c>
      <c r="H248" s="222">
        <f t="shared" si="10"/>
        <v>2135.1</v>
      </c>
    </row>
    <row r="249" spans="1:9" s="368" customFormat="1" ht="25.5">
      <c r="A249" s="185" t="s">
        <v>1089</v>
      </c>
      <c r="B249" s="221" t="s">
        <v>1231</v>
      </c>
      <c r="C249" s="478"/>
      <c r="D249" s="278" t="s">
        <v>232</v>
      </c>
      <c r="E249" s="221" t="s">
        <v>233</v>
      </c>
      <c r="F249" s="260">
        <v>0.25</v>
      </c>
      <c r="G249" s="261">
        <f>'COMP GERAL'!H2664</f>
        <v>227.33779999999996</v>
      </c>
      <c r="H249" s="222">
        <f t="shared" si="10"/>
        <v>56.83</v>
      </c>
    </row>
    <row r="250" spans="1:9">
      <c r="A250" s="185" t="s">
        <v>1090</v>
      </c>
      <c r="B250" s="256">
        <v>90443</v>
      </c>
      <c r="C250" s="256" t="s">
        <v>17</v>
      </c>
      <c r="D250" s="257" t="s">
        <v>234</v>
      </c>
      <c r="E250" s="256" t="s">
        <v>28</v>
      </c>
      <c r="F250" s="333">
        <v>50</v>
      </c>
      <c r="G250" s="261">
        <v>8.08</v>
      </c>
      <c r="H250" s="222">
        <f t="shared" si="10"/>
        <v>404</v>
      </c>
      <c r="I250" s="504"/>
    </row>
    <row r="251" spans="1:9" ht="25.5">
      <c r="A251" s="185" t="s">
        <v>1091</v>
      </c>
      <c r="B251" s="221" t="s">
        <v>1224</v>
      </c>
      <c r="C251" s="221" t="s">
        <v>17</v>
      </c>
      <c r="D251" s="278" t="s">
        <v>235</v>
      </c>
      <c r="E251" s="221" t="s">
        <v>43</v>
      </c>
      <c r="F251" s="260">
        <f>0.5*0.5*1</f>
        <v>0.25</v>
      </c>
      <c r="G251" s="261">
        <v>25.41</v>
      </c>
      <c r="H251" s="222">
        <f t="shared" si="10"/>
        <v>6.35</v>
      </c>
    </row>
    <row r="252" spans="1:9" ht="25.5">
      <c r="A252" s="185" t="s">
        <v>1092</v>
      </c>
      <c r="B252" s="221">
        <v>9535</v>
      </c>
      <c r="C252" s="221" t="s">
        <v>17</v>
      </c>
      <c r="D252" s="278" t="s">
        <v>236</v>
      </c>
      <c r="E252" s="221" t="s">
        <v>31</v>
      </c>
      <c r="F252" s="260">
        <v>12</v>
      </c>
      <c r="G252" s="261">
        <v>56.07</v>
      </c>
      <c r="H252" s="222">
        <f t="shared" si="10"/>
        <v>672.84</v>
      </c>
    </row>
    <row r="253" spans="1:9" ht="25.5">
      <c r="A253" s="185" t="s">
        <v>1093</v>
      </c>
      <c r="B253" s="221" t="s">
        <v>624</v>
      </c>
      <c r="C253" s="221"/>
      <c r="D253" s="278" t="str">
        <f>'COMP GERAL'!D134</f>
        <v xml:space="preserve">ARANDELA TIPO YLC-16/1 CASTIMETAL OU EQUIV, C/ LAMPADA COMPACTA DE 25W  </v>
      </c>
      <c r="E253" s="221" t="s">
        <v>31</v>
      </c>
      <c r="F253" s="260">
        <v>11</v>
      </c>
      <c r="G253" s="261">
        <f>'COMP GERAL'!H134</f>
        <v>102.46</v>
      </c>
      <c r="H253" s="222">
        <f t="shared" si="10"/>
        <v>1127.06</v>
      </c>
    </row>
    <row r="254" spans="1:9">
      <c r="A254" s="185" t="s">
        <v>1318</v>
      </c>
      <c r="B254" s="256" t="s">
        <v>626</v>
      </c>
      <c r="C254" s="256"/>
      <c r="D254" s="257" t="s">
        <v>237</v>
      </c>
      <c r="E254" s="256" t="s">
        <v>31</v>
      </c>
      <c r="F254" s="333">
        <f>F241+F242+F243</f>
        <v>106</v>
      </c>
      <c r="G254" s="261">
        <f>'COMP GERAL'!H95</f>
        <v>30.92</v>
      </c>
      <c r="H254" s="222">
        <f t="shared" si="10"/>
        <v>3277.52</v>
      </c>
    </row>
    <row r="255" spans="1:9">
      <c r="A255" s="185" t="s">
        <v>1319</v>
      </c>
      <c r="B255" s="256" t="s">
        <v>717</v>
      </c>
      <c r="C255" s="257"/>
      <c r="D255" s="257" t="s">
        <v>628</v>
      </c>
      <c r="E255" s="256" t="s">
        <v>31</v>
      </c>
      <c r="F255" s="333">
        <v>5</v>
      </c>
      <c r="G255" s="261">
        <f>'COMP GERAL'!H155</f>
        <v>26.69</v>
      </c>
      <c r="H255" s="222">
        <f t="shared" si="10"/>
        <v>133.44999999999999</v>
      </c>
    </row>
    <row r="256" spans="1:9">
      <c r="A256" s="782" t="s">
        <v>4</v>
      </c>
      <c r="B256" s="782"/>
      <c r="C256" s="782"/>
      <c r="D256" s="782"/>
      <c r="E256" s="782"/>
      <c r="F256" s="782"/>
      <c r="G256" s="782"/>
      <c r="H256" s="351">
        <f>SUM(H211:H255)</f>
        <v>47073.779999999992</v>
      </c>
    </row>
    <row r="257" spans="1:8">
      <c r="A257" s="181">
        <v>13</v>
      </c>
      <c r="B257" s="182"/>
      <c r="C257" s="192"/>
      <c r="D257" s="183" t="s">
        <v>365</v>
      </c>
      <c r="E257" s="193"/>
      <c r="F257" s="330"/>
      <c r="G257" s="245"/>
      <c r="H257" s="266"/>
    </row>
    <row r="258" spans="1:8">
      <c r="A258" s="185"/>
      <c r="B258" s="478"/>
      <c r="C258" s="214"/>
      <c r="D258" s="213" t="s">
        <v>366</v>
      </c>
      <c r="E258" s="199"/>
      <c r="F258" s="247"/>
      <c r="G258" s="261"/>
      <c r="H258" s="222"/>
    </row>
    <row r="259" spans="1:8">
      <c r="A259" s="185"/>
      <c r="B259" s="478"/>
      <c r="C259" s="214"/>
      <c r="D259" s="213" t="s">
        <v>367</v>
      </c>
      <c r="E259" s="199" t="s">
        <v>368</v>
      </c>
      <c r="F259" s="247"/>
      <c r="G259" s="261"/>
      <c r="H259" s="222"/>
    </row>
    <row r="260" spans="1:8">
      <c r="A260" s="185" t="s">
        <v>763</v>
      </c>
      <c r="B260" s="478" t="str">
        <f>'COMP GERAL'!C1121</f>
        <v>COMP830</v>
      </c>
      <c r="C260" s="184"/>
      <c r="D260" s="213" t="s">
        <v>369</v>
      </c>
      <c r="E260" s="199" t="s">
        <v>49</v>
      </c>
      <c r="F260" s="247">
        <v>1</v>
      </c>
      <c r="G260" s="261">
        <f>'COMP GERAL'!H1121</f>
        <v>1938.94</v>
      </c>
      <c r="H260" s="222">
        <f t="shared" ref="H260:H275" si="11">TRUNC(F260*G260,2)</f>
        <v>1938.94</v>
      </c>
    </row>
    <row r="261" spans="1:8">
      <c r="A261" s="185" t="s">
        <v>845</v>
      </c>
      <c r="B261" s="478" t="str">
        <f>'COMP GERAL'!C1143</f>
        <v>COMP840</v>
      </c>
      <c r="C261" s="184"/>
      <c r="D261" s="213" t="s">
        <v>370</v>
      </c>
      <c r="E261" s="199" t="s">
        <v>49</v>
      </c>
      <c r="F261" s="247">
        <v>1</v>
      </c>
      <c r="G261" s="261">
        <f>'COMP GERAL'!H1143</f>
        <v>3.72</v>
      </c>
      <c r="H261" s="222">
        <f t="shared" si="11"/>
        <v>3.72</v>
      </c>
    </row>
    <row r="262" spans="1:8">
      <c r="A262" s="185" t="s">
        <v>846</v>
      </c>
      <c r="B262" s="478" t="str">
        <f>'COMP GERAL'!C1165</f>
        <v>COMP850</v>
      </c>
      <c r="C262" s="184"/>
      <c r="D262" s="213" t="s">
        <v>371</v>
      </c>
      <c r="E262" s="199" t="s">
        <v>49</v>
      </c>
      <c r="F262" s="247">
        <v>2</v>
      </c>
      <c r="G262" s="261">
        <f>'COMP GERAL'!H1165</f>
        <v>3.72</v>
      </c>
      <c r="H262" s="222">
        <f t="shared" si="11"/>
        <v>7.44</v>
      </c>
    </row>
    <row r="263" spans="1:8">
      <c r="A263" s="185" t="s">
        <v>847</v>
      </c>
      <c r="B263" s="478" t="str">
        <f>'COMP GERAL'!C1187</f>
        <v>COMP860</v>
      </c>
      <c r="C263" s="184"/>
      <c r="D263" s="213" t="s">
        <v>372</v>
      </c>
      <c r="E263" s="199" t="s">
        <v>49</v>
      </c>
      <c r="F263" s="247">
        <v>1</v>
      </c>
      <c r="G263" s="261">
        <f>'COMP GERAL'!H1187</f>
        <v>2.57</v>
      </c>
      <c r="H263" s="222">
        <f t="shared" si="11"/>
        <v>2.57</v>
      </c>
    </row>
    <row r="264" spans="1:8">
      <c r="A264" s="185" t="s">
        <v>848</v>
      </c>
      <c r="B264" s="478" t="str">
        <f>'COMP GERAL'!C1208</f>
        <v>COMP870</v>
      </c>
      <c r="C264" s="184"/>
      <c r="D264" s="213" t="s">
        <v>373</v>
      </c>
      <c r="E264" s="199" t="s">
        <v>49</v>
      </c>
      <c r="F264" s="247">
        <v>4</v>
      </c>
      <c r="G264" s="261">
        <f>'COMP GERAL'!H1208</f>
        <v>7.22</v>
      </c>
      <c r="H264" s="222">
        <f t="shared" si="11"/>
        <v>28.88</v>
      </c>
    </row>
    <row r="265" spans="1:8">
      <c r="A265" s="185" t="s">
        <v>849</v>
      </c>
      <c r="B265" s="478" t="str">
        <f>'COMP GERAL'!C1229</f>
        <v>COMP880</v>
      </c>
      <c r="C265" s="184"/>
      <c r="D265" s="213" t="s">
        <v>374</v>
      </c>
      <c r="E265" s="199" t="s">
        <v>49</v>
      </c>
      <c r="F265" s="247">
        <v>3</v>
      </c>
      <c r="G265" s="261">
        <f>'COMP GERAL'!H1229</f>
        <v>74.36</v>
      </c>
      <c r="H265" s="222">
        <f t="shared" si="11"/>
        <v>223.08</v>
      </c>
    </row>
    <row r="266" spans="1:8">
      <c r="A266" s="185" t="s">
        <v>850</v>
      </c>
      <c r="B266" s="478" t="str">
        <f>'COMP GERAL'!C1250</f>
        <v>COMP890</v>
      </c>
      <c r="C266" s="184"/>
      <c r="D266" s="213" t="s">
        <v>375</v>
      </c>
      <c r="E266" s="199" t="s">
        <v>49</v>
      </c>
      <c r="F266" s="247">
        <v>3</v>
      </c>
      <c r="G266" s="261">
        <f>'COMP GERAL'!H1250</f>
        <v>17.91</v>
      </c>
      <c r="H266" s="222">
        <f t="shared" si="11"/>
        <v>53.73</v>
      </c>
    </row>
    <row r="267" spans="1:8">
      <c r="A267" s="185" t="s">
        <v>851</v>
      </c>
      <c r="B267" s="478" t="str">
        <f>'COMP GERAL'!C1271</f>
        <v>COMP900</v>
      </c>
      <c r="C267" s="184"/>
      <c r="D267" s="213" t="s">
        <v>376</v>
      </c>
      <c r="E267" s="199" t="s">
        <v>49</v>
      </c>
      <c r="F267" s="247">
        <v>3</v>
      </c>
      <c r="G267" s="261">
        <f>'COMP GERAL'!H1271</f>
        <v>9.9499999999999993</v>
      </c>
      <c r="H267" s="222">
        <f t="shared" si="11"/>
        <v>29.85</v>
      </c>
    </row>
    <row r="268" spans="1:8">
      <c r="A268" s="185" t="s">
        <v>852</v>
      </c>
      <c r="B268" s="478" t="str">
        <f>'COMP GERAL'!C1292</f>
        <v>COMP910</v>
      </c>
      <c r="C268" s="184"/>
      <c r="D268" s="213" t="s">
        <v>377</v>
      </c>
      <c r="E268" s="199" t="s">
        <v>49</v>
      </c>
      <c r="F268" s="247">
        <v>1</v>
      </c>
      <c r="G268" s="261">
        <f>'COMP GERAL'!H1292</f>
        <v>150.99</v>
      </c>
      <c r="H268" s="222">
        <f t="shared" si="11"/>
        <v>150.99</v>
      </c>
    </row>
    <row r="269" spans="1:8">
      <c r="A269" s="185" t="s">
        <v>853</v>
      </c>
      <c r="B269" s="478" t="str">
        <f>'COMP GERAL'!C1313</f>
        <v>COMP920</v>
      </c>
      <c r="C269" s="184"/>
      <c r="D269" s="213" t="s">
        <v>378</v>
      </c>
      <c r="E269" s="199" t="s">
        <v>49</v>
      </c>
      <c r="F269" s="247">
        <v>1</v>
      </c>
      <c r="G269" s="261">
        <f>'COMP GERAL'!H1313</f>
        <v>38.06</v>
      </c>
      <c r="H269" s="222">
        <f t="shared" si="11"/>
        <v>38.06</v>
      </c>
    </row>
    <row r="270" spans="1:8">
      <c r="A270" s="185" t="s">
        <v>854</v>
      </c>
      <c r="B270" s="478" t="str">
        <f>'COMP GERAL'!C1334</f>
        <v>COMP930</v>
      </c>
      <c r="C270" s="184"/>
      <c r="D270" s="213" t="s">
        <v>379</v>
      </c>
      <c r="E270" s="199" t="s">
        <v>49</v>
      </c>
      <c r="F270" s="247">
        <v>3</v>
      </c>
      <c r="G270" s="261">
        <f>'COMP GERAL'!H1334</f>
        <v>319.33999999999997</v>
      </c>
      <c r="H270" s="222">
        <f t="shared" si="11"/>
        <v>958.02</v>
      </c>
    </row>
    <row r="271" spans="1:8">
      <c r="A271" s="185" t="s">
        <v>855</v>
      </c>
      <c r="B271" s="478" t="str">
        <f>'COMP GERAL'!C1355</f>
        <v>COMP940</v>
      </c>
      <c r="C271" s="184"/>
      <c r="D271" s="213" t="s">
        <v>380</v>
      </c>
      <c r="E271" s="199" t="s">
        <v>49</v>
      </c>
      <c r="F271" s="247">
        <v>1</v>
      </c>
      <c r="G271" s="261">
        <f>'COMP GERAL'!H1355</f>
        <v>98.11</v>
      </c>
      <c r="H271" s="222">
        <f t="shared" si="11"/>
        <v>98.11</v>
      </c>
    </row>
    <row r="272" spans="1:8">
      <c r="A272" s="185" t="s">
        <v>856</v>
      </c>
      <c r="B272" s="478" t="str">
        <f>'COMP GERAL'!C1376</f>
        <v>COMP950</v>
      </c>
      <c r="C272" s="184"/>
      <c r="D272" s="213" t="s">
        <v>381</v>
      </c>
      <c r="E272" s="199" t="s">
        <v>49</v>
      </c>
      <c r="F272" s="247">
        <v>3</v>
      </c>
      <c r="G272" s="261">
        <f>'COMP GERAL'!H1376</f>
        <v>272.7</v>
      </c>
      <c r="H272" s="222">
        <f t="shared" si="11"/>
        <v>818.1</v>
      </c>
    </row>
    <row r="273" spans="1:8">
      <c r="A273" s="185" t="s">
        <v>857</v>
      </c>
      <c r="B273" s="478" t="str">
        <f>'COMP GERAL'!C1397</f>
        <v>COMP960</v>
      </c>
      <c r="C273" s="184"/>
      <c r="D273" s="213" t="s">
        <v>382</v>
      </c>
      <c r="E273" s="199" t="s">
        <v>49</v>
      </c>
      <c r="F273" s="247">
        <v>2</v>
      </c>
      <c r="G273" s="261">
        <f>'COMP GERAL'!H1397</f>
        <v>42.43</v>
      </c>
      <c r="H273" s="222">
        <f t="shared" si="11"/>
        <v>84.86</v>
      </c>
    </row>
    <row r="274" spans="1:8">
      <c r="A274" s="185" t="s">
        <v>858</v>
      </c>
      <c r="B274" s="478">
        <v>73624</v>
      </c>
      <c r="C274" s="184" t="s">
        <v>17</v>
      </c>
      <c r="D274" s="213" t="s">
        <v>383</v>
      </c>
      <c r="E274" s="199" t="s">
        <v>49</v>
      </c>
      <c r="F274" s="247">
        <v>2</v>
      </c>
      <c r="G274" s="261">
        <v>61.37</v>
      </c>
      <c r="H274" s="222">
        <f t="shared" si="11"/>
        <v>122.74</v>
      </c>
    </row>
    <row r="275" spans="1:8">
      <c r="A275" s="185" t="s">
        <v>859</v>
      </c>
      <c r="B275" s="478" t="str">
        <f>'COMP GERAL'!C1418</f>
        <v>COMP970</v>
      </c>
      <c r="C275" s="184"/>
      <c r="D275" s="213" t="s">
        <v>384</v>
      </c>
      <c r="E275" s="199" t="s">
        <v>49</v>
      </c>
      <c r="F275" s="247">
        <v>5</v>
      </c>
      <c r="G275" s="261">
        <f>'COMP GERAL'!H1418</f>
        <v>0.47</v>
      </c>
      <c r="H275" s="222">
        <f t="shared" si="11"/>
        <v>2.35</v>
      </c>
    </row>
    <row r="276" spans="1:8">
      <c r="A276" s="185" t="s">
        <v>860</v>
      </c>
      <c r="B276" s="268"/>
      <c r="C276" s="199"/>
      <c r="D276" s="269" t="s">
        <v>385</v>
      </c>
      <c r="E276" s="270" t="s">
        <v>368</v>
      </c>
      <c r="F276" s="334"/>
      <c r="G276" s="546"/>
      <c r="H276" s="271"/>
    </row>
    <row r="277" spans="1:8">
      <c r="A277" s="185" t="s">
        <v>861</v>
      </c>
      <c r="B277" s="478" t="str">
        <f>'COMP GERAL'!C1460</f>
        <v>COMP1000</v>
      </c>
      <c r="C277" s="184"/>
      <c r="D277" s="213" t="s">
        <v>386</v>
      </c>
      <c r="E277" s="199" t="s">
        <v>49</v>
      </c>
      <c r="F277" s="247">
        <v>4</v>
      </c>
      <c r="G277" s="261">
        <f>'COMP GERAL'!H1460</f>
        <v>4.9400000000000004</v>
      </c>
      <c r="H277" s="222">
        <f>TRUNC(F277*G277,2)</f>
        <v>19.760000000000002</v>
      </c>
    </row>
    <row r="278" spans="1:8">
      <c r="A278" s="185" t="s">
        <v>862</v>
      </c>
      <c r="B278" s="478" t="str">
        <f>'COMP GERAL'!C1481</f>
        <v>COMP1010</v>
      </c>
      <c r="C278" s="184"/>
      <c r="D278" s="213" t="s">
        <v>387</v>
      </c>
      <c r="E278" s="199" t="s">
        <v>49</v>
      </c>
      <c r="F278" s="247">
        <v>3</v>
      </c>
      <c r="G278" s="261">
        <f>'COMP GERAL'!H1481</f>
        <v>5.46</v>
      </c>
      <c r="H278" s="222">
        <f>TRUNC(F278*G278,2)</f>
        <v>16.38</v>
      </c>
    </row>
    <row r="279" spans="1:8">
      <c r="A279" s="185" t="s">
        <v>863</v>
      </c>
      <c r="B279" s="478" t="str">
        <f>'COMP GERAL'!C1502</f>
        <v>COMP1020</v>
      </c>
      <c r="C279" s="184"/>
      <c r="D279" s="213" t="s">
        <v>388</v>
      </c>
      <c r="E279" s="199" t="s">
        <v>49</v>
      </c>
      <c r="F279" s="247">
        <v>1</v>
      </c>
      <c r="G279" s="261">
        <f>'COMP GERAL'!H1502</f>
        <v>7.37</v>
      </c>
      <c r="H279" s="222">
        <f>TRUNC(F279*G279,2)</f>
        <v>7.37</v>
      </c>
    </row>
    <row r="280" spans="1:8">
      <c r="A280" s="185" t="s">
        <v>864</v>
      </c>
      <c r="B280" s="268"/>
      <c r="C280" s="199"/>
      <c r="D280" s="269" t="s">
        <v>389</v>
      </c>
      <c r="E280" s="270" t="s">
        <v>368</v>
      </c>
      <c r="F280" s="334"/>
      <c r="G280" s="546"/>
      <c r="H280" s="271"/>
    </row>
    <row r="281" spans="1:8">
      <c r="A281" s="185" t="s">
        <v>1010</v>
      </c>
      <c r="B281" s="478" t="str">
        <f>'COMP GERAL'!C1523</f>
        <v>COMP1030</v>
      </c>
      <c r="C281" s="184"/>
      <c r="D281" s="213" t="s">
        <v>390</v>
      </c>
      <c r="E281" s="199" t="s">
        <v>49</v>
      </c>
      <c r="F281" s="247">
        <v>2</v>
      </c>
      <c r="G281" s="261">
        <f>'COMP GERAL'!H1523</f>
        <v>7.84</v>
      </c>
      <c r="H281" s="222">
        <f>TRUNC(F281*G281,2)</f>
        <v>15.68</v>
      </c>
    </row>
    <row r="282" spans="1:8">
      <c r="A282" s="185" t="s">
        <v>865</v>
      </c>
      <c r="B282" s="478" t="str">
        <f>'COMP GERAL'!C1565</f>
        <v>COMP1050</v>
      </c>
      <c r="C282" s="184"/>
      <c r="D282" s="213" t="s">
        <v>391</v>
      </c>
      <c r="E282" s="199" t="s">
        <v>49</v>
      </c>
      <c r="F282" s="247">
        <v>3</v>
      </c>
      <c r="G282" s="261">
        <f>'COMP GERAL'!H1565</f>
        <v>46</v>
      </c>
      <c r="H282" s="222">
        <f>TRUNC(F282*G282,2)</f>
        <v>138</v>
      </c>
    </row>
    <row r="283" spans="1:8">
      <c r="A283" s="185" t="s">
        <v>866</v>
      </c>
      <c r="B283" s="268"/>
      <c r="C283" s="199"/>
      <c r="D283" s="269" t="s">
        <v>392</v>
      </c>
      <c r="E283" s="270" t="s">
        <v>368</v>
      </c>
      <c r="F283" s="334"/>
      <c r="G283" s="546"/>
      <c r="H283" s="271">
        <f>TRUNC(G283*F283,2)</f>
        <v>0</v>
      </c>
    </row>
    <row r="284" spans="1:8">
      <c r="A284" s="185" t="s">
        <v>867</v>
      </c>
      <c r="B284" s="478" t="str">
        <f>'COMP GERAL'!C1586</f>
        <v>COMP1060</v>
      </c>
      <c r="C284" s="184"/>
      <c r="D284" s="213" t="s">
        <v>393</v>
      </c>
      <c r="E284" s="199" t="s">
        <v>49</v>
      </c>
      <c r="F284" s="247">
        <v>1</v>
      </c>
      <c r="G284" s="261">
        <f>'COMP GERAL'!H1586</f>
        <v>1826.6</v>
      </c>
      <c r="H284" s="222">
        <f t="shared" ref="H284:H293" si="12">TRUNC(F284*G284,2)</f>
        <v>1826.6</v>
      </c>
    </row>
    <row r="285" spans="1:8">
      <c r="A285" s="185" t="s">
        <v>868</v>
      </c>
      <c r="B285" s="478" t="str">
        <f>'COMP GERAL'!C1143</f>
        <v>COMP840</v>
      </c>
      <c r="C285" s="185"/>
      <c r="D285" s="214" t="s">
        <v>370</v>
      </c>
      <c r="E285" s="244" t="s">
        <v>49</v>
      </c>
      <c r="F285" s="247">
        <v>2</v>
      </c>
      <c r="G285" s="261">
        <f>'COMP GERAL'!H1143</f>
        <v>3.72</v>
      </c>
      <c r="H285" s="371">
        <f t="shared" si="12"/>
        <v>7.44</v>
      </c>
    </row>
    <row r="286" spans="1:8" s="158" customFormat="1">
      <c r="A286" s="185" t="s">
        <v>869</v>
      </c>
      <c r="B286" s="478" t="str">
        <f>'COMP GERAL'!C1187</f>
        <v>COMP860</v>
      </c>
      <c r="C286" s="185"/>
      <c r="D286" s="214" t="s">
        <v>372</v>
      </c>
      <c r="E286" s="244" t="s">
        <v>49</v>
      </c>
      <c r="F286" s="247">
        <v>1</v>
      </c>
      <c r="G286" s="261">
        <f>'COMP GERAL'!H1187</f>
        <v>2.57</v>
      </c>
      <c r="H286" s="371">
        <f t="shared" si="12"/>
        <v>2.57</v>
      </c>
    </row>
    <row r="287" spans="1:8">
      <c r="A287" s="185" t="s">
        <v>870</v>
      </c>
      <c r="B287" s="478" t="str">
        <f>'COMP GERAL'!C1208</f>
        <v>COMP870</v>
      </c>
      <c r="C287" s="185"/>
      <c r="D287" s="214" t="s">
        <v>1240</v>
      </c>
      <c r="E287" s="244" t="s">
        <v>49</v>
      </c>
      <c r="F287" s="247">
        <v>4</v>
      </c>
      <c r="G287" s="261">
        <f>'COMP GERAL'!H1208</f>
        <v>7.22</v>
      </c>
      <c r="H287" s="371">
        <f t="shared" si="12"/>
        <v>28.88</v>
      </c>
    </row>
    <row r="288" spans="1:8">
      <c r="A288" s="185" t="s">
        <v>871</v>
      </c>
      <c r="B288" s="478" t="str">
        <f>'COMP GERAL'!C1229</f>
        <v>COMP880</v>
      </c>
      <c r="C288" s="185"/>
      <c r="D288" s="214" t="s">
        <v>374</v>
      </c>
      <c r="E288" s="244" t="s">
        <v>49</v>
      </c>
      <c r="F288" s="247">
        <v>3</v>
      </c>
      <c r="G288" s="261">
        <f>'COMP GERAL'!H1229</f>
        <v>74.36</v>
      </c>
      <c r="H288" s="371">
        <f t="shared" si="12"/>
        <v>223.08</v>
      </c>
    </row>
    <row r="289" spans="1:8">
      <c r="A289" s="185" t="s">
        <v>872</v>
      </c>
      <c r="B289" s="478" t="str">
        <f>'COMP GERAL'!C1250</f>
        <v>COMP890</v>
      </c>
      <c r="C289" s="185"/>
      <c r="D289" s="214" t="s">
        <v>394</v>
      </c>
      <c r="E289" s="244" t="s">
        <v>49</v>
      </c>
      <c r="F289" s="247">
        <v>3</v>
      </c>
      <c r="G289" s="261">
        <f>'COMP GERAL'!H1250</f>
        <v>17.91</v>
      </c>
      <c r="H289" s="371">
        <f t="shared" si="12"/>
        <v>53.73</v>
      </c>
    </row>
    <row r="290" spans="1:8">
      <c r="A290" s="185" t="s">
        <v>873</v>
      </c>
      <c r="B290" s="478" t="str">
        <f>'COMP GERAL'!C1271</f>
        <v>COMP900</v>
      </c>
      <c r="C290" s="185"/>
      <c r="D290" s="214" t="s">
        <v>376</v>
      </c>
      <c r="E290" s="244" t="s">
        <v>49</v>
      </c>
      <c r="F290" s="247">
        <v>3</v>
      </c>
      <c r="G290" s="261">
        <f>'COMP GERAL'!H1271</f>
        <v>9.9499999999999993</v>
      </c>
      <c r="H290" s="371">
        <f t="shared" si="12"/>
        <v>29.85</v>
      </c>
    </row>
    <row r="291" spans="1:8">
      <c r="A291" s="185" t="s">
        <v>874</v>
      </c>
      <c r="B291" s="478" t="str">
        <f>'COMP GERAL'!C1292</f>
        <v>COMP910</v>
      </c>
      <c r="C291" s="185"/>
      <c r="D291" s="214" t="s">
        <v>377</v>
      </c>
      <c r="E291" s="244" t="s">
        <v>49</v>
      </c>
      <c r="F291" s="247">
        <v>1</v>
      </c>
      <c r="G291" s="261">
        <f>'COMP GERAL'!H1292</f>
        <v>150.99</v>
      </c>
      <c r="H291" s="371">
        <f t="shared" si="12"/>
        <v>150.99</v>
      </c>
    </row>
    <row r="292" spans="1:8">
      <c r="A292" s="185" t="s">
        <v>875</v>
      </c>
      <c r="B292" s="478" t="str">
        <f>'COMP GERAL'!C1313</f>
        <v>COMP920</v>
      </c>
      <c r="C292" s="185"/>
      <c r="D292" s="214" t="s">
        <v>378</v>
      </c>
      <c r="E292" s="244" t="s">
        <v>49</v>
      </c>
      <c r="F292" s="247">
        <v>1</v>
      </c>
      <c r="G292" s="261">
        <f>'COMP GERAL'!H1313</f>
        <v>38.06</v>
      </c>
      <c r="H292" s="371">
        <f t="shared" si="12"/>
        <v>38.06</v>
      </c>
    </row>
    <row r="293" spans="1:8">
      <c r="A293" s="185" t="s">
        <v>876</v>
      </c>
      <c r="B293" s="478" t="str">
        <f>'COMP GERAL'!C1650</f>
        <v>COMP1090</v>
      </c>
      <c r="C293" s="185"/>
      <c r="D293" s="214" t="s">
        <v>395</v>
      </c>
      <c r="E293" s="244" t="s">
        <v>49</v>
      </c>
      <c r="F293" s="247">
        <v>2</v>
      </c>
      <c r="G293" s="261">
        <f>'COMP GERAL'!H1650</f>
        <v>0.47</v>
      </c>
      <c r="H293" s="371">
        <f t="shared" si="12"/>
        <v>0.94</v>
      </c>
    </row>
    <row r="294" spans="1:8">
      <c r="A294" s="185" t="s">
        <v>877</v>
      </c>
      <c r="B294" s="268"/>
      <c r="C294" s="198"/>
      <c r="D294" s="269" t="s">
        <v>385</v>
      </c>
      <c r="E294" s="270" t="s">
        <v>368</v>
      </c>
      <c r="F294" s="334"/>
      <c r="G294" s="546"/>
      <c r="H294" s="372"/>
    </row>
    <row r="295" spans="1:8">
      <c r="A295" s="185" t="s">
        <v>1011</v>
      </c>
      <c r="B295" s="478" t="str">
        <f>'COMP GERAL'!C1460</f>
        <v>COMP1000</v>
      </c>
      <c r="C295" s="185"/>
      <c r="D295" s="505" t="s">
        <v>386</v>
      </c>
      <c r="E295" s="244" t="s">
        <v>49</v>
      </c>
      <c r="F295" s="247">
        <v>2</v>
      </c>
      <c r="G295" s="261">
        <f>'COMP GERAL'!H1460</f>
        <v>4.9400000000000004</v>
      </c>
      <c r="H295" s="371">
        <f>TRUNC(F295*G295,2)</f>
        <v>9.8800000000000008</v>
      </c>
    </row>
    <row r="296" spans="1:8">
      <c r="A296" s="185" t="s">
        <v>1012</v>
      </c>
      <c r="B296" s="478" t="str">
        <f>'COMP GERAL'!C1481</f>
        <v>COMP1010</v>
      </c>
      <c r="C296" s="185"/>
      <c r="D296" s="505" t="s">
        <v>387</v>
      </c>
      <c r="E296" s="244" t="s">
        <v>49</v>
      </c>
      <c r="F296" s="247">
        <v>1</v>
      </c>
      <c r="G296" s="261">
        <f>'COMP GERAL'!H1481</f>
        <v>5.46</v>
      </c>
      <c r="H296" s="371">
        <f>TRUNC(F296*G296,2)</f>
        <v>5.46</v>
      </c>
    </row>
    <row r="297" spans="1:8">
      <c r="A297" s="185" t="s">
        <v>1013</v>
      </c>
      <c r="B297" s="268"/>
      <c r="C297" s="198"/>
      <c r="D297" s="506" t="s">
        <v>389</v>
      </c>
      <c r="E297" s="270" t="s">
        <v>368</v>
      </c>
      <c r="F297" s="334"/>
      <c r="G297" s="546"/>
      <c r="H297" s="372"/>
    </row>
    <row r="298" spans="1:8">
      <c r="A298" s="185" t="s">
        <v>1014</v>
      </c>
      <c r="B298" s="478" t="str">
        <f>'COMP GERAL'!C1544</f>
        <v>COMP1040</v>
      </c>
      <c r="C298" s="185"/>
      <c r="D298" s="505" t="s">
        <v>531</v>
      </c>
      <c r="E298" s="244" t="s">
        <v>49</v>
      </c>
      <c r="F298" s="247">
        <v>1</v>
      </c>
      <c r="G298" s="261">
        <f>'COMP GERAL'!H1544</f>
        <v>5.55</v>
      </c>
      <c r="H298" s="371">
        <f>TRUNC(F298*G298,2)</f>
        <v>5.55</v>
      </c>
    </row>
    <row r="299" spans="1:8">
      <c r="A299" s="185" t="s">
        <v>1015</v>
      </c>
      <c r="B299" s="268"/>
      <c r="C299" s="198"/>
      <c r="D299" s="506" t="s">
        <v>396</v>
      </c>
      <c r="E299" s="270" t="s">
        <v>368</v>
      </c>
      <c r="F299" s="334"/>
      <c r="G299" s="546"/>
      <c r="H299" s="372"/>
    </row>
    <row r="300" spans="1:8">
      <c r="A300" s="185" t="s">
        <v>1016</v>
      </c>
      <c r="B300" s="478" t="str">
        <f>'COMP GERAL'!C1586</f>
        <v>COMP1060</v>
      </c>
      <c r="C300" s="185"/>
      <c r="D300" s="505" t="s">
        <v>393</v>
      </c>
      <c r="E300" s="244" t="s">
        <v>49</v>
      </c>
      <c r="F300" s="247">
        <v>2</v>
      </c>
      <c r="G300" s="261">
        <f>'COMP GERAL'!H1586</f>
        <v>1826.6</v>
      </c>
      <c r="H300" s="371">
        <f t="shared" ref="H300:H308" si="13">TRUNC(F300*G300,2)</f>
        <v>3653.2</v>
      </c>
    </row>
    <row r="301" spans="1:8">
      <c r="A301" s="185" t="s">
        <v>1017</v>
      </c>
      <c r="B301" s="478" t="str">
        <f>'COMP GERAL'!C1671</f>
        <v>COMP1100</v>
      </c>
      <c r="C301" s="185"/>
      <c r="D301" s="505" t="s">
        <v>397</v>
      </c>
      <c r="E301" s="244" t="s">
        <v>49</v>
      </c>
      <c r="F301" s="247">
        <v>2</v>
      </c>
      <c r="G301" s="261">
        <f>'COMP GERAL'!H1671</f>
        <v>161.56</v>
      </c>
      <c r="H301" s="371">
        <f t="shared" si="13"/>
        <v>323.12</v>
      </c>
    </row>
    <row r="302" spans="1:8">
      <c r="A302" s="185" t="s">
        <v>1018</v>
      </c>
      <c r="B302" s="478" t="str">
        <f>'COMP GERAL'!C1692</f>
        <v>COMP1110</v>
      </c>
      <c r="C302" s="185"/>
      <c r="D302" s="505" t="s">
        <v>398</v>
      </c>
      <c r="E302" s="244" t="s">
        <v>49</v>
      </c>
      <c r="F302" s="247">
        <v>2</v>
      </c>
      <c r="G302" s="261">
        <f>'COMP GERAL'!H1692</f>
        <v>58.21</v>
      </c>
      <c r="H302" s="371">
        <f t="shared" si="13"/>
        <v>116.42</v>
      </c>
    </row>
    <row r="303" spans="1:8">
      <c r="A303" s="185" t="s">
        <v>1094</v>
      </c>
      <c r="B303" s="478" t="str">
        <f>'COMP GERAL'!C1143</f>
        <v>COMP840</v>
      </c>
      <c r="C303" s="185"/>
      <c r="D303" s="505" t="s">
        <v>370</v>
      </c>
      <c r="E303" s="244" t="s">
        <v>49</v>
      </c>
      <c r="F303" s="247">
        <v>2</v>
      </c>
      <c r="G303" s="261">
        <f>'COMP GERAL'!H1143</f>
        <v>3.72</v>
      </c>
      <c r="H303" s="371">
        <f t="shared" si="13"/>
        <v>7.44</v>
      </c>
    </row>
    <row r="304" spans="1:8">
      <c r="A304" s="185" t="s">
        <v>1095</v>
      </c>
      <c r="B304" s="478" t="str">
        <f>'COMP GERAL'!C1713</f>
        <v>COMP1120</v>
      </c>
      <c r="C304" s="185"/>
      <c r="D304" s="505" t="s">
        <v>399</v>
      </c>
      <c r="E304" s="244" t="s">
        <v>49</v>
      </c>
      <c r="F304" s="247">
        <v>2</v>
      </c>
      <c r="G304" s="261">
        <f>'COMP GERAL'!H1713</f>
        <v>25.21</v>
      </c>
      <c r="H304" s="371">
        <f t="shared" si="13"/>
        <v>50.42</v>
      </c>
    </row>
    <row r="305" spans="1:8">
      <c r="A305" s="185" t="s">
        <v>1096</v>
      </c>
      <c r="B305" s="478" t="str">
        <f>'COMP GERAL'!C1734</f>
        <v>COMP1130</v>
      </c>
      <c r="C305" s="185"/>
      <c r="D305" s="505" t="s">
        <v>400</v>
      </c>
      <c r="E305" s="244" t="s">
        <v>49</v>
      </c>
      <c r="F305" s="247">
        <v>8</v>
      </c>
      <c r="G305" s="261">
        <f>'COMP GERAL'!H1734</f>
        <v>15.78</v>
      </c>
      <c r="H305" s="371">
        <f t="shared" si="13"/>
        <v>126.24</v>
      </c>
    </row>
    <row r="306" spans="1:8">
      <c r="A306" s="185" t="s">
        <v>1097</v>
      </c>
      <c r="B306" s="478" t="str">
        <f>'COMP GERAL'!C1755</f>
        <v>COMP1140</v>
      </c>
      <c r="C306" s="185"/>
      <c r="D306" s="505" t="s">
        <v>401</v>
      </c>
      <c r="E306" s="244" t="s">
        <v>49</v>
      </c>
      <c r="F306" s="247">
        <v>2</v>
      </c>
      <c r="G306" s="261">
        <f>'COMP GERAL'!H1755</f>
        <v>57.56</v>
      </c>
      <c r="H306" s="371">
        <f t="shared" si="13"/>
        <v>115.12</v>
      </c>
    </row>
    <row r="307" spans="1:8">
      <c r="A307" s="185" t="s">
        <v>1098</v>
      </c>
      <c r="B307" s="268"/>
      <c r="C307" s="198"/>
      <c r="D307" s="506" t="s">
        <v>385</v>
      </c>
      <c r="E307" s="270" t="s">
        <v>368</v>
      </c>
      <c r="F307" s="334"/>
      <c r="G307" s="546"/>
      <c r="H307" s="373"/>
    </row>
    <row r="308" spans="1:8">
      <c r="A308" s="185" t="s">
        <v>1099</v>
      </c>
      <c r="B308" s="478" t="str">
        <f>'COMP GERAL'!C1460</f>
        <v>COMP1000</v>
      </c>
      <c r="C308" s="185"/>
      <c r="D308" s="214" t="s">
        <v>386</v>
      </c>
      <c r="E308" s="244" t="s">
        <v>49</v>
      </c>
      <c r="F308" s="247">
        <v>6</v>
      </c>
      <c r="G308" s="261">
        <f>'COMP GERAL'!H1460</f>
        <v>4.9400000000000004</v>
      </c>
      <c r="H308" s="371">
        <f t="shared" si="13"/>
        <v>29.64</v>
      </c>
    </row>
    <row r="309" spans="1:8">
      <c r="A309" s="185" t="s">
        <v>1100</v>
      </c>
      <c r="B309" s="268"/>
      <c r="C309" s="198"/>
      <c r="D309" s="269" t="s">
        <v>532</v>
      </c>
      <c r="E309" s="270" t="s">
        <v>368</v>
      </c>
      <c r="F309" s="334"/>
      <c r="G309" s="546"/>
      <c r="H309" s="372"/>
    </row>
    <row r="310" spans="1:8">
      <c r="A310" s="185" t="s">
        <v>1101</v>
      </c>
      <c r="B310" s="268"/>
      <c r="C310" s="198"/>
      <c r="D310" s="269" t="s">
        <v>392</v>
      </c>
      <c r="E310" s="270" t="s">
        <v>368</v>
      </c>
      <c r="F310" s="334"/>
      <c r="G310" s="546"/>
      <c r="H310" s="372"/>
    </row>
    <row r="311" spans="1:8">
      <c r="A311" s="185" t="s">
        <v>1102</v>
      </c>
      <c r="B311" s="478" t="str">
        <f>'COMP GERAL'!C1586</f>
        <v>COMP1060</v>
      </c>
      <c r="C311" s="185"/>
      <c r="D311" s="214" t="s">
        <v>393</v>
      </c>
      <c r="E311" s="244" t="s">
        <v>49</v>
      </c>
      <c r="F311" s="247">
        <v>1</v>
      </c>
      <c r="G311" s="261">
        <f>'COMP GERAL'!H1586</f>
        <v>1826.6</v>
      </c>
      <c r="H311" s="371">
        <f t="shared" ref="H311:H319" si="14">TRUNC(F311*G311,2)</f>
        <v>1826.6</v>
      </c>
    </row>
    <row r="312" spans="1:8">
      <c r="A312" s="185" t="s">
        <v>1103</v>
      </c>
      <c r="B312" s="478" t="str">
        <f>'COMP GERAL'!C1143</f>
        <v>COMP840</v>
      </c>
      <c r="C312" s="185"/>
      <c r="D312" s="214" t="s">
        <v>370</v>
      </c>
      <c r="E312" s="244" t="s">
        <v>49</v>
      </c>
      <c r="F312" s="247">
        <v>2</v>
      </c>
      <c r="G312" s="261">
        <f>'COMP GERAL'!H1143</f>
        <v>3.72</v>
      </c>
      <c r="H312" s="371">
        <f t="shared" si="14"/>
        <v>7.44</v>
      </c>
    </row>
    <row r="313" spans="1:8">
      <c r="A313" s="185" t="s">
        <v>1104</v>
      </c>
      <c r="B313" s="478" t="str">
        <f>'COMP GERAL'!C1187</f>
        <v>COMP860</v>
      </c>
      <c r="C313" s="185"/>
      <c r="D313" s="214" t="s">
        <v>372</v>
      </c>
      <c r="E313" s="244" t="s">
        <v>49</v>
      </c>
      <c r="F313" s="247">
        <v>1</v>
      </c>
      <c r="G313" s="261">
        <f>'COMP GERAL'!H1187</f>
        <v>2.57</v>
      </c>
      <c r="H313" s="371">
        <f t="shared" si="14"/>
        <v>2.57</v>
      </c>
    </row>
    <row r="314" spans="1:8">
      <c r="A314" s="185" t="s">
        <v>1105</v>
      </c>
      <c r="B314" s="478" t="str">
        <f>'COMP GERAL'!C1208</f>
        <v>COMP870</v>
      </c>
      <c r="C314" s="185"/>
      <c r="D314" s="214" t="s">
        <v>373</v>
      </c>
      <c r="E314" s="244" t="s">
        <v>49</v>
      </c>
      <c r="F314" s="247">
        <v>4</v>
      </c>
      <c r="G314" s="261">
        <f>'COMP GERAL'!H1208</f>
        <v>7.22</v>
      </c>
      <c r="H314" s="371">
        <f t="shared" si="14"/>
        <v>28.88</v>
      </c>
    </row>
    <row r="315" spans="1:8">
      <c r="A315" s="185" t="s">
        <v>1106</v>
      </c>
      <c r="B315" s="478" t="str">
        <f>'COMP GERAL'!C1229</f>
        <v>COMP880</v>
      </c>
      <c r="C315" s="185"/>
      <c r="D315" s="214" t="s">
        <v>374</v>
      </c>
      <c r="E315" s="244" t="s">
        <v>49</v>
      </c>
      <c r="F315" s="247">
        <v>3</v>
      </c>
      <c r="G315" s="261">
        <f>'COMP GERAL'!H1229</f>
        <v>74.36</v>
      </c>
      <c r="H315" s="371">
        <f t="shared" si="14"/>
        <v>223.08</v>
      </c>
    </row>
    <row r="316" spans="1:8">
      <c r="A316" s="185" t="s">
        <v>1107</v>
      </c>
      <c r="B316" s="478" t="str">
        <f>'COMP GERAL'!C1250</f>
        <v>COMP890</v>
      </c>
      <c r="C316" s="185"/>
      <c r="D316" s="214" t="s">
        <v>394</v>
      </c>
      <c r="E316" s="244" t="s">
        <v>49</v>
      </c>
      <c r="F316" s="247">
        <v>3</v>
      </c>
      <c r="G316" s="261">
        <f>'COMP GERAL'!H1250</f>
        <v>17.91</v>
      </c>
      <c r="H316" s="371">
        <f t="shared" si="14"/>
        <v>53.73</v>
      </c>
    </row>
    <row r="317" spans="1:8">
      <c r="A317" s="185" t="s">
        <v>1108</v>
      </c>
      <c r="B317" s="478" t="str">
        <f>'COMP GERAL'!C1271</f>
        <v>COMP900</v>
      </c>
      <c r="C317" s="185"/>
      <c r="D317" s="214" t="s">
        <v>376</v>
      </c>
      <c r="E317" s="244" t="s">
        <v>49</v>
      </c>
      <c r="F317" s="247">
        <v>3</v>
      </c>
      <c r="G317" s="261">
        <f>'COMP GERAL'!H1271</f>
        <v>9.9499999999999993</v>
      </c>
      <c r="H317" s="371">
        <f t="shared" si="14"/>
        <v>29.85</v>
      </c>
    </row>
    <row r="318" spans="1:8">
      <c r="A318" s="185" t="s">
        <v>1109</v>
      </c>
      <c r="B318" s="478" t="str">
        <f>'COMP GERAL'!C1292</f>
        <v>COMP910</v>
      </c>
      <c r="C318" s="185"/>
      <c r="D318" s="214" t="s">
        <v>377</v>
      </c>
      <c r="E318" s="244" t="s">
        <v>49</v>
      </c>
      <c r="F318" s="247">
        <v>1</v>
      </c>
      <c r="G318" s="261">
        <f>'COMP GERAL'!H1292</f>
        <v>150.99</v>
      </c>
      <c r="H318" s="371">
        <f t="shared" si="14"/>
        <v>150.99</v>
      </c>
    </row>
    <row r="319" spans="1:8">
      <c r="A319" s="185" t="s">
        <v>1110</v>
      </c>
      <c r="B319" s="478" t="str">
        <f>'COMP GERAL'!C1313</f>
        <v>COMP920</v>
      </c>
      <c r="C319" s="185"/>
      <c r="D319" s="214" t="s">
        <v>378</v>
      </c>
      <c r="E319" s="244" t="s">
        <v>49</v>
      </c>
      <c r="F319" s="247">
        <v>1</v>
      </c>
      <c r="G319" s="261">
        <f>'COMP GERAL'!H1313</f>
        <v>38.06</v>
      </c>
      <c r="H319" s="371">
        <f t="shared" si="14"/>
        <v>38.06</v>
      </c>
    </row>
    <row r="320" spans="1:8">
      <c r="A320" s="185" t="s">
        <v>1111</v>
      </c>
      <c r="B320" s="478" t="str">
        <f>'COMP GERAL'!C1650</f>
        <v>COMP1090</v>
      </c>
      <c r="C320" s="185"/>
      <c r="D320" s="214" t="s">
        <v>395</v>
      </c>
      <c r="E320" s="244" t="s">
        <v>49</v>
      </c>
      <c r="F320" s="247">
        <v>2</v>
      </c>
      <c r="G320" s="261">
        <f>'COMP GERAL'!H1650</f>
        <v>0.47</v>
      </c>
      <c r="H320" s="371">
        <f>TRUNC(F320*G320,2)</f>
        <v>0.94</v>
      </c>
    </row>
    <row r="321" spans="1:8">
      <c r="A321" s="185" t="s">
        <v>1112</v>
      </c>
      <c r="B321" s="268"/>
      <c r="C321" s="198"/>
      <c r="D321" s="269" t="s">
        <v>385</v>
      </c>
      <c r="E321" s="270" t="s">
        <v>368</v>
      </c>
      <c r="F321" s="334"/>
      <c r="G321" s="546"/>
      <c r="H321" s="372"/>
    </row>
    <row r="322" spans="1:8">
      <c r="A322" s="185" t="s">
        <v>1113</v>
      </c>
      <c r="B322" s="478" t="str">
        <f>'COMP GERAL'!C1460</f>
        <v>COMP1000</v>
      </c>
      <c r="C322" s="185"/>
      <c r="D322" s="214" t="s">
        <v>386</v>
      </c>
      <c r="E322" s="244" t="s">
        <v>49</v>
      </c>
      <c r="F322" s="247">
        <v>2</v>
      </c>
      <c r="G322" s="261">
        <f>'COMP GERAL'!H1460</f>
        <v>4.9400000000000004</v>
      </c>
      <c r="H322" s="371">
        <f>TRUNC(F322*G322,2)</f>
        <v>9.8800000000000008</v>
      </c>
    </row>
    <row r="323" spans="1:8">
      <c r="A323" s="185" t="s">
        <v>1114</v>
      </c>
      <c r="B323" s="478" t="str">
        <f>'COMP GERAL'!C1481</f>
        <v>COMP1010</v>
      </c>
      <c r="C323" s="185"/>
      <c r="D323" s="214" t="s">
        <v>387</v>
      </c>
      <c r="E323" s="244" t="s">
        <v>49</v>
      </c>
      <c r="F323" s="247">
        <v>1</v>
      </c>
      <c r="G323" s="261">
        <f>'COMP GERAL'!H1481</f>
        <v>5.46</v>
      </c>
      <c r="H323" s="371">
        <f>TRUNC(F323*G323,2)</f>
        <v>5.46</v>
      </c>
    </row>
    <row r="324" spans="1:8">
      <c r="A324" s="185" t="s">
        <v>1115</v>
      </c>
      <c r="B324" s="268"/>
      <c r="C324" s="198"/>
      <c r="D324" s="269" t="s">
        <v>389</v>
      </c>
      <c r="E324" s="270" t="s">
        <v>368</v>
      </c>
      <c r="F324" s="334"/>
      <c r="G324" s="546"/>
      <c r="H324" s="372"/>
    </row>
    <row r="325" spans="1:8">
      <c r="A325" s="185" t="s">
        <v>1116</v>
      </c>
      <c r="B325" s="478" t="str">
        <f>'COMP GERAL'!C1544</f>
        <v>COMP1040</v>
      </c>
      <c r="C325" s="185"/>
      <c r="D325" s="214" t="s">
        <v>531</v>
      </c>
      <c r="E325" s="244" t="s">
        <v>49</v>
      </c>
      <c r="F325" s="247">
        <v>1</v>
      </c>
      <c r="G325" s="261">
        <f>'COMP GERAL'!H1544</f>
        <v>5.55</v>
      </c>
      <c r="H325" s="371">
        <f>TRUNC(F325*G325,2)</f>
        <v>5.55</v>
      </c>
    </row>
    <row r="326" spans="1:8">
      <c r="A326" s="185" t="s">
        <v>1117</v>
      </c>
      <c r="B326" s="268"/>
      <c r="C326" s="198"/>
      <c r="D326" s="269" t="s">
        <v>533</v>
      </c>
      <c r="E326" s="270" t="s">
        <v>368</v>
      </c>
      <c r="F326" s="334"/>
      <c r="G326" s="546"/>
      <c r="H326" s="372"/>
    </row>
    <row r="327" spans="1:8">
      <c r="A327" s="185" t="s">
        <v>1118</v>
      </c>
      <c r="B327" s="478" t="str">
        <f>'COMP GERAL'!C1734</f>
        <v>COMP1130</v>
      </c>
      <c r="C327" s="185"/>
      <c r="D327" s="214" t="s">
        <v>400</v>
      </c>
      <c r="E327" s="244" t="s">
        <v>49</v>
      </c>
      <c r="F327" s="247">
        <v>3</v>
      </c>
      <c r="G327" s="261">
        <f>'COMP GERAL'!H1734</f>
        <v>15.78</v>
      </c>
      <c r="H327" s="371">
        <f t="shared" ref="H327:H333" si="15">TRUNC(F327*G327,2)</f>
        <v>47.34</v>
      </c>
    </row>
    <row r="328" spans="1:8">
      <c r="A328" s="185" t="s">
        <v>1119</v>
      </c>
      <c r="B328" s="478" t="str">
        <f>'COMP GERAL'!C1776</f>
        <v>COMP1150</v>
      </c>
      <c r="C328" s="185"/>
      <c r="D328" s="214" t="s">
        <v>402</v>
      </c>
      <c r="E328" s="244" t="s">
        <v>49</v>
      </c>
      <c r="F328" s="247">
        <v>3</v>
      </c>
      <c r="G328" s="261">
        <f>'COMP GERAL'!H1776</f>
        <v>61.46</v>
      </c>
      <c r="H328" s="371">
        <f t="shared" si="15"/>
        <v>184.38</v>
      </c>
    </row>
    <row r="329" spans="1:8">
      <c r="A329" s="185" t="s">
        <v>1120</v>
      </c>
      <c r="B329" s="478" t="str">
        <f>'COMP GERAL'!C1797</f>
        <v>COMP1160</v>
      </c>
      <c r="C329" s="185"/>
      <c r="D329" s="214" t="s">
        <v>534</v>
      </c>
      <c r="E329" s="244" t="s">
        <v>49</v>
      </c>
      <c r="F329" s="247">
        <v>3</v>
      </c>
      <c r="G329" s="261">
        <f>'COMP GERAL'!H1797</f>
        <v>32.46</v>
      </c>
      <c r="H329" s="371">
        <f t="shared" si="15"/>
        <v>97.38</v>
      </c>
    </row>
    <row r="330" spans="1:8">
      <c r="A330" s="185" t="s">
        <v>1121</v>
      </c>
      <c r="B330" s="478" t="str">
        <f>'COMP GERAL'!C1187</f>
        <v>COMP860</v>
      </c>
      <c r="C330" s="185"/>
      <c r="D330" s="214" t="s">
        <v>403</v>
      </c>
      <c r="E330" s="244" t="s">
        <v>49</v>
      </c>
      <c r="F330" s="247">
        <v>2</v>
      </c>
      <c r="G330" s="261">
        <f>'COMP GERAL'!H1187</f>
        <v>2.57</v>
      </c>
      <c r="H330" s="371">
        <f t="shared" si="15"/>
        <v>5.14</v>
      </c>
    </row>
    <row r="331" spans="1:8">
      <c r="A331" s="185" t="s">
        <v>1122</v>
      </c>
      <c r="B331" s="478" t="str">
        <f>'COMP GERAL'!C1208</f>
        <v>COMP870</v>
      </c>
      <c r="C331" s="185"/>
      <c r="D331" s="214" t="s">
        <v>373</v>
      </c>
      <c r="E331" s="244" t="s">
        <v>49</v>
      </c>
      <c r="F331" s="247">
        <v>2</v>
      </c>
      <c r="G331" s="261">
        <f>'COMP GERAL'!H1208</f>
        <v>7.22</v>
      </c>
      <c r="H331" s="371">
        <f t="shared" si="15"/>
        <v>14.44</v>
      </c>
    </row>
    <row r="332" spans="1:8">
      <c r="A332" s="185" t="s">
        <v>1123</v>
      </c>
      <c r="B332" s="478" t="str">
        <f>'COMP GERAL'!C1418</f>
        <v>COMP970</v>
      </c>
      <c r="C332" s="185"/>
      <c r="D332" s="214" t="s">
        <v>384</v>
      </c>
      <c r="E332" s="244" t="s">
        <v>49</v>
      </c>
      <c r="F332" s="247">
        <v>3</v>
      </c>
      <c r="G332" s="261">
        <f>'COMP GERAL'!H1418</f>
        <v>0.47</v>
      </c>
      <c r="H332" s="371">
        <f t="shared" si="15"/>
        <v>1.41</v>
      </c>
    </row>
    <row r="333" spans="1:8">
      <c r="A333" s="185" t="s">
        <v>1124</v>
      </c>
      <c r="B333" s="478" t="str">
        <f>'COMP GERAL'!C1650</f>
        <v>COMP1090</v>
      </c>
      <c r="C333" s="185"/>
      <c r="D333" s="214" t="s">
        <v>395</v>
      </c>
      <c r="E333" s="244" t="s">
        <v>49</v>
      </c>
      <c r="F333" s="247">
        <v>3</v>
      </c>
      <c r="G333" s="261">
        <f>'COMP GERAL'!H1650</f>
        <v>0.47</v>
      </c>
      <c r="H333" s="371">
        <f t="shared" si="15"/>
        <v>1.41</v>
      </c>
    </row>
    <row r="334" spans="1:8">
      <c r="A334" s="185" t="s">
        <v>1125</v>
      </c>
      <c r="B334" s="268"/>
      <c r="C334" s="198"/>
      <c r="D334" s="269" t="s">
        <v>385</v>
      </c>
      <c r="E334" s="270" t="s">
        <v>368</v>
      </c>
      <c r="F334" s="334"/>
      <c r="G334" s="546"/>
      <c r="H334" s="372"/>
    </row>
    <row r="335" spans="1:8">
      <c r="A335" s="185" t="s">
        <v>1126</v>
      </c>
      <c r="B335" s="478" t="str">
        <f>'COMP GERAL'!C1439</f>
        <v>COMP980</v>
      </c>
      <c r="C335" s="185"/>
      <c r="D335" s="214" t="s">
        <v>535</v>
      </c>
      <c r="E335" s="244" t="s">
        <v>49</v>
      </c>
      <c r="F335" s="247">
        <v>1</v>
      </c>
      <c r="G335" s="261">
        <f>'COMP GERAL'!H1439</f>
        <v>3.88</v>
      </c>
      <c r="H335" s="371">
        <f>TRUNC(F335*G335,2)</f>
        <v>3.88</v>
      </c>
    </row>
    <row r="336" spans="1:8">
      <c r="A336" s="185" t="s">
        <v>1127</v>
      </c>
      <c r="B336" s="478" t="str">
        <f>'COMP GERAL'!C1460</f>
        <v>COMP1000</v>
      </c>
      <c r="C336" s="185"/>
      <c r="D336" s="214" t="s">
        <v>386</v>
      </c>
      <c r="E336" s="244" t="s">
        <v>49</v>
      </c>
      <c r="F336" s="247">
        <v>2</v>
      </c>
      <c r="G336" s="261">
        <f>'COMP GERAL'!H1460</f>
        <v>4.9400000000000004</v>
      </c>
      <c r="H336" s="371">
        <f>TRUNC(F336*G336,2)</f>
        <v>9.8800000000000008</v>
      </c>
    </row>
    <row r="337" spans="1:8">
      <c r="A337" s="185" t="s">
        <v>1128</v>
      </c>
      <c r="B337" s="268"/>
      <c r="C337" s="198"/>
      <c r="D337" s="269" t="s">
        <v>389</v>
      </c>
      <c r="E337" s="270" t="s">
        <v>368</v>
      </c>
      <c r="F337" s="334"/>
      <c r="G337" s="546"/>
      <c r="H337" s="372"/>
    </row>
    <row r="338" spans="1:8">
      <c r="A338" s="185" t="s">
        <v>1129</v>
      </c>
      <c r="B338" s="478" t="str">
        <f>'COMP GERAL'!C1544</f>
        <v>COMP1040</v>
      </c>
      <c r="C338" s="185"/>
      <c r="D338" s="214" t="s">
        <v>531</v>
      </c>
      <c r="E338" s="244" t="s">
        <v>49</v>
      </c>
      <c r="F338" s="247">
        <v>2</v>
      </c>
      <c r="G338" s="261">
        <f>'COMP GERAL'!H1544</f>
        <v>5.55</v>
      </c>
      <c r="H338" s="371">
        <f>TRUNC(F338*G338,2)</f>
        <v>11.1</v>
      </c>
    </row>
    <row r="339" spans="1:8">
      <c r="A339" s="185" t="s">
        <v>1130</v>
      </c>
      <c r="B339" s="268"/>
      <c r="C339" s="198"/>
      <c r="D339" s="269" t="s">
        <v>404</v>
      </c>
      <c r="E339" s="270" t="s">
        <v>368</v>
      </c>
      <c r="F339" s="334"/>
      <c r="G339" s="546"/>
      <c r="H339" s="372"/>
    </row>
    <row r="340" spans="1:8">
      <c r="A340" s="185" t="s">
        <v>1131</v>
      </c>
      <c r="B340" s="478" t="str">
        <f>'COMP GERAL'!C1713</f>
        <v>COMP1120</v>
      </c>
      <c r="C340" s="185"/>
      <c r="D340" s="214" t="s">
        <v>399</v>
      </c>
      <c r="E340" s="244" t="s">
        <v>49</v>
      </c>
      <c r="F340" s="247">
        <f>ROUNDUP(F341/8,0)</f>
        <v>44</v>
      </c>
      <c r="G340" s="261">
        <f>'COMP GERAL'!H1713</f>
        <v>25.21</v>
      </c>
      <c r="H340" s="371">
        <f t="shared" ref="H340:H355" si="16">TRUNC(F340*G340,2)</f>
        <v>1109.24</v>
      </c>
    </row>
    <row r="341" spans="1:8">
      <c r="A341" s="185" t="s">
        <v>1132</v>
      </c>
      <c r="B341" s="478" t="str">
        <f>'COMP GERAL'!C1881</f>
        <v>COMP1200</v>
      </c>
      <c r="C341" s="185"/>
      <c r="D341" s="214" t="s">
        <v>405</v>
      </c>
      <c r="E341" s="244" t="s">
        <v>50</v>
      </c>
      <c r="F341" s="247">
        <f>(30+32+24+20)*3*1.1</f>
        <v>349.8</v>
      </c>
      <c r="G341" s="261">
        <f>'COMP GERAL'!H1881</f>
        <v>7.15</v>
      </c>
      <c r="H341" s="371">
        <f t="shared" si="16"/>
        <v>2501.0700000000002</v>
      </c>
    </row>
    <row r="342" spans="1:8">
      <c r="A342" s="185" t="s">
        <v>1133</v>
      </c>
      <c r="B342" s="478" t="str">
        <f>'COMP GERAL'!C1902</f>
        <v>COMP1210</v>
      </c>
      <c r="C342" s="185"/>
      <c r="D342" s="214" t="s">
        <v>406</v>
      </c>
      <c r="E342" s="244" t="s">
        <v>49</v>
      </c>
      <c r="F342" s="247">
        <v>1</v>
      </c>
      <c r="G342" s="261">
        <f>'COMP GERAL'!H1902</f>
        <v>54.77</v>
      </c>
      <c r="H342" s="371">
        <f t="shared" si="16"/>
        <v>54.77</v>
      </c>
    </row>
    <row r="343" spans="1:8">
      <c r="A343" s="185" t="s">
        <v>1296</v>
      </c>
      <c r="B343" s="478" t="s">
        <v>765</v>
      </c>
      <c r="C343" s="185" t="s">
        <v>17</v>
      </c>
      <c r="D343" s="214" t="s">
        <v>536</v>
      </c>
      <c r="E343" s="244" t="s">
        <v>49</v>
      </c>
      <c r="F343" s="247">
        <v>1</v>
      </c>
      <c r="G343" s="261">
        <v>11977.42</v>
      </c>
      <c r="H343" s="371">
        <f t="shared" si="16"/>
        <v>11977.42</v>
      </c>
    </row>
    <row r="344" spans="1:8">
      <c r="A344" s="185" t="s">
        <v>1297</v>
      </c>
      <c r="B344" s="478">
        <v>83450</v>
      </c>
      <c r="C344" s="185" t="s">
        <v>17</v>
      </c>
      <c r="D344" s="214" t="s">
        <v>407</v>
      </c>
      <c r="E344" s="244" t="s">
        <v>49</v>
      </c>
      <c r="F344" s="247">
        <v>1</v>
      </c>
      <c r="G344" s="261">
        <v>346.32</v>
      </c>
      <c r="H344" s="371">
        <f t="shared" si="16"/>
        <v>346.32</v>
      </c>
    </row>
    <row r="345" spans="1:8">
      <c r="A345" s="185" t="s">
        <v>1298</v>
      </c>
      <c r="B345" s="478">
        <v>83448</v>
      </c>
      <c r="C345" s="185" t="s">
        <v>17</v>
      </c>
      <c r="D345" s="214" t="s">
        <v>408</v>
      </c>
      <c r="E345" s="244" t="s">
        <v>49</v>
      </c>
      <c r="F345" s="247">
        <v>6</v>
      </c>
      <c r="G345" s="261">
        <v>206.04</v>
      </c>
      <c r="H345" s="371">
        <f t="shared" si="16"/>
        <v>1236.24</v>
      </c>
    </row>
    <row r="346" spans="1:8">
      <c r="A346" s="185" t="s">
        <v>1299</v>
      </c>
      <c r="B346" s="478" t="str">
        <f>'COMP GERAL'!C1997</f>
        <v>COMP1250</v>
      </c>
      <c r="C346" s="185"/>
      <c r="D346" s="214" t="s">
        <v>491</v>
      </c>
      <c r="E346" s="244" t="s">
        <v>49</v>
      </c>
      <c r="F346" s="247">
        <v>3</v>
      </c>
      <c r="G346" s="261">
        <f>'COMP GERAL'!H1997</f>
        <v>158.25</v>
      </c>
      <c r="H346" s="371">
        <f t="shared" si="16"/>
        <v>474.75</v>
      </c>
    </row>
    <row r="347" spans="1:8">
      <c r="A347" s="185" t="s">
        <v>1300</v>
      </c>
      <c r="B347" s="478">
        <v>92998</v>
      </c>
      <c r="C347" s="185" t="s">
        <v>17</v>
      </c>
      <c r="D347" s="214" t="s">
        <v>538</v>
      </c>
      <c r="E347" s="244" t="s">
        <v>50</v>
      </c>
      <c r="F347" s="247">
        <f>F348*3</f>
        <v>180</v>
      </c>
      <c r="G347" s="261">
        <v>88.95</v>
      </c>
      <c r="H347" s="371">
        <f t="shared" si="16"/>
        <v>16011</v>
      </c>
    </row>
    <row r="348" spans="1:8">
      <c r="A348" s="185" t="s">
        <v>1301</v>
      </c>
      <c r="B348" s="478">
        <v>92992</v>
      </c>
      <c r="C348" s="185" t="s">
        <v>17</v>
      </c>
      <c r="D348" s="214" t="s">
        <v>409</v>
      </c>
      <c r="E348" s="244" t="s">
        <v>50</v>
      </c>
      <c r="F348" s="247">
        <v>60</v>
      </c>
      <c r="G348" s="261">
        <v>48.03</v>
      </c>
      <c r="H348" s="371">
        <f t="shared" si="16"/>
        <v>2881.8</v>
      </c>
    </row>
    <row r="349" spans="1:8">
      <c r="A349" s="185" t="s">
        <v>1302</v>
      </c>
      <c r="B349" s="478">
        <v>72254</v>
      </c>
      <c r="C349" s="185" t="s">
        <v>17</v>
      </c>
      <c r="D349" s="214" t="s">
        <v>410</v>
      </c>
      <c r="E349" s="244" t="s">
        <v>50</v>
      </c>
      <c r="F349" s="247">
        <f>3*6+10</f>
        <v>28</v>
      </c>
      <c r="G349" s="261">
        <v>29.8</v>
      </c>
      <c r="H349" s="371">
        <f t="shared" si="16"/>
        <v>834.4</v>
      </c>
    </row>
    <row r="350" spans="1:8">
      <c r="A350" s="185" t="s">
        <v>1303</v>
      </c>
      <c r="B350" s="478">
        <v>72268</v>
      </c>
      <c r="C350" s="185" t="s">
        <v>17</v>
      </c>
      <c r="D350" s="214" t="s">
        <v>539</v>
      </c>
      <c r="E350" s="244" t="s">
        <v>49</v>
      </c>
      <c r="F350" s="247">
        <v>3</v>
      </c>
      <c r="G350" s="261">
        <v>24.91</v>
      </c>
      <c r="H350" s="371">
        <f t="shared" si="16"/>
        <v>74.73</v>
      </c>
    </row>
    <row r="351" spans="1:8">
      <c r="A351" s="185" t="s">
        <v>1304</v>
      </c>
      <c r="B351" s="478">
        <v>72264</v>
      </c>
      <c r="C351" s="185" t="s">
        <v>17</v>
      </c>
      <c r="D351" s="214" t="s">
        <v>411</v>
      </c>
      <c r="E351" s="244" t="s">
        <v>49</v>
      </c>
      <c r="F351" s="247">
        <v>1</v>
      </c>
      <c r="G351" s="261">
        <v>15.1</v>
      </c>
      <c r="H351" s="371">
        <f t="shared" si="16"/>
        <v>15.1</v>
      </c>
    </row>
    <row r="352" spans="1:8">
      <c r="A352" s="185" t="s">
        <v>1305</v>
      </c>
      <c r="B352" s="478" t="str">
        <f>'COMP GERAL'!C1975</f>
        <v>COMP1240</v>
      </c>
      <c r="C352" s="185"/>
      <c r="D352" s="214" t="s">
        <v>488</v>
      </c>
      <c r="E352" s="244" t="s">
        <v>50</v>
      </c>
      <c r="F352" s="247">
        <v>3</v>
      </c>
      <c r="G352" s="261">
        <f>'COMP GERAL'!H1975</f>
        <v>53.41</v>
      </c>
      <c r="H352" s="371">
        <f t="shared" si="16"/>
        <v>160.22999999999999</v>
      </c>
    </row>
    <row r="353" spans="1:8">
      <c r="A353" s="185" t="s">
        <v>1306</v>
      </c>
      <c r="B353" s="478" t="str">
        <f>'COMP GERAL'!C1923</f>
        <v>COMP1220</v>
      </c>
      <c r="C353" s="185"/>
      <c r="D353" s="214" t="s">
        <v>478</v>
      </c>
      <c r="E353" s="244" t="s">
        <v>49</v>
      </c>
      <c r="F353" s="247">
        <v>1</v>
      </c>
      <c r="G353" s="261">
        <f>'COMP GERAL'!H1923</f>
        <v>1151.29</v>
      </c>
      <c r="H353" s="371">
        <f t="shared" si="16"/>
        <v>1151.29</v>
      </c>
    </row>
    <row r="354" spans="1:8">
      <c r="A354" s="185" t="s">
        <v>1307</v>
      </c>
      <c r="B354" s="478" t="s">
        <v>412</v>
      </c>
      <c r="C354" s="185" t="s">
        <v>17</v>
      </c>
      <c r="D354" s="214" t="s">
        <v>537</v>
      </c>
      <c r="E354" s="244" t="s">
        <v>49</v>
      </c>
      <c r="F354" s="247">
        <v>1</v>
      </c>
      <c r="G354" s="261">
        <v>901.89</v>
      </c>
      <c r="H354" s="371">
        <f t="shared" si="16"/>
        <v>901.89</v>
      </c>
    </row>
    <row r="355" spans="1:8">
      <c r="A355" s="185" t="s">
        <v>1308</v>
      </c>
      <c r="B355" s="478" t="str">
        <f>'COMP GERAL'!C1945</f>
        <v>COMP1230</v>
      </c>
      <c r="C355" s="185"/>
      <c r="D355" s="214" t="s">
        <v>482</v>
      </c>
      <c r="E355" s="244" t="s">
        <v>49</v>
      </c>
      <c r="F355" s="247">
        <v>1</v>
      </c>
      <c r="G355" s="261">
        <f>'COMP GERAL'!H1945</f>
        <v>406.78</v>
      </c>
      <c r="H355" s="371">
        <f t="shared" si="16"/>
        <v>406.78</v>
      </c>
    </row>
    <row r="356" spans="1:8">
      <c r="A356" s="346"/>
      <c r="B356" s="323"/>
      <c r="C356" s="323"/>
      <c r="D356" s="323"/>
      <c r="E356" s="323"/>
      <c r="F356" s="350"/>
      <c r="G356" s="323" t="s">
        <v>4</v>
      </c>
      <c r="H356" s="374">
        <f>SUM(H260:H355)</f>
        <v>54459.68</v>
      </c>
    </row>
    <row r="357" spans="1:8" s="103" customFormat="1">
      <c r="A357" s="437">
        <v>14</v>
      </c>
      <c r="B357" s="438"/>
      <c r="C357" s="438"/>
      <c r="D357" s="439" t="s">
        <v>879</v>
      </c>
      <c r="E357" s="438"/>
      <c r="F357" s="440"/>
      <c r="G357" s="441"/>
      <c r="H357" s="442"/>
    </row>
    <row r="358" spans="1:8" s="37" customFormat="1">
      <c r="A358" s="240"/>
      <c r="B358" s="240"/>
      <c r="C358" s="240"/>
      <c r="D358" s="242" t="s">
        <v>895</v>
      </c>
      <c r="E358" s="240"/>
      <c r="F358" s="335"/>
      <c r="G358" s="241"/>
      <c r="H358" s="375"/>
    </row>
    <row r="359" spans="1:8" s="37" customFormat="1">
      <c r="A359" s="185" t="s">
        <v>878</v>
      </c>
      <c r="B359" s="383" t="s">
        <v>1039</v>
      </c>
      <c r="C359" s="185"/>
      <c r="D359" s="273" t="s">
        <v>1049</v>
      </c>
      <c r="E359" s="272" t="s">
        <v>44</v>
      </c>
      <c r="F359" s="508">
        <v>1000</v>
      </c>
      <c r="G359" s="261">
        <f>'COMP GERAL'!G2513</f>
        <v>11.719999999999999</v>
      </c>
      <c r="H359" s="376">
        <f>F359*G359</f>
        <v>11719.999999999998</v>
      </c>
    </row>
    <row r="360" spans="1:8" s="37" customFormat="1">
      <c r="A360" s="383" t="s">
        <v>897</v>
      </c>
      <c r="B360" s="383" t="str">
        <f>'COMP GERAL'!C2536</f>
        <v>COMP010</v>
      </c>
      <c r="C360" s="185"/>
      <c r="D360" s="432" t="s">
        <v>890</v>
      </c>
      <c r="E360" s="272" t="s">
        <v>52</v>
      </c>
      <c r="F360" s="247">
        <v>6</v>
      </c>
      <c r="G360" s="261">
        <f>'COMP GERAL'!H2536</f>
        <v>38.479999999999997</v>
      </c>
      <c r="H360" s="376">
        <f t="shared" ref="H360:H369" si="17">F360*G360</f>
        <v>230.88</v>
      </c>
    </row>
    <row r="361" spans="1:8" s="37" customFormat="1" ht="18" customHeight="1">
      <c r="A361" s="185" t="s">
        <v>898</v>
      </c>
      <c r="B361" s="383" t="s">
        <v>1021</v>
      </c>
      <c r="C361" s="185"/>
      <c r="D361" s="273" t="s">
        <v>880</v>
      </c>
      <c r="E361" s="272" t="s">
        <v>49</v>
      </c>
      <c r="F361" s="247">
        <v>200</v>
      </c>
      <c r="G361" s="261">
        <f>'COMP GERAL'!G2141</f>
        <v>4.8</v>
      </c>
      <c r="H361" s="376">
        <f t="shared" si="17"/>
        <v>960</v>
      </c>
    </row>
    <row r="362" spans="1:8" s="37" customFormat="1" ht="17.25" customHeight="1">
      <c r="A362" s="383" t="s">
        <v>899</v>
      </c>
      <c r="B362" s="383" t="s">
        <v>1022</v>
      </c>
      <c r="C362" s="185"/>
      <c r="D362" s="273" t="s">
        <v>1048</v>
      </c>
      <c r="E362" s="272" t="s">
        <v>49</v>
      </c>
      <c r="F362" s="247">
        <v>20</v>
      </c>
      <c r="G362" s="261">
        <f>'COMP GERAL'!G2167</f>
        <v>148.63000000000002</v>
      </c>
      <c r="H362" s="376">
        <f t="shared" si="17"/>
        <v>2972.6000000000004</v>
      </c>
    </row>
    <row r="363" spans="1:8" s="37" customFormat="1" ht="18" customHeight="1">
      <c r="A363" s="185" t="s">
        <v>900</v>
      </c>
      <c r="B363" s="383" t="s">
        <v>1023</v>
      </c>
      <c r="C363" s="185"/>
      <c r="D363" s="273" t="s">
        <v>896</v>
      </c>
      <c r="E363" s="272" t="s">
        <v>49</v>
      </c>
      <c r="F363" s="247">
        <v>20</v>
      </c>
      <c r="G363" s="261">
        <f>'COMP GERAL'!G2193</f>
        <v>93.63</v>
      </c>
      <c r="H363" s="376">
        <f t="shared" si="17"/>
        <v>1872.6</v>
      </c>
    </row>
    <row r="364" spans="1:8" s="37" customFormat="1" ht="18" customHeight="1">
      <c r="A364" s="383" t="s">
        <v>901</v>
      </c>
      <c r="B364" s="383" t="s">
        <v>1024</v>
      </c>
      <c r="C364" s="185"/>
      <c r="D364" s="273" t="s">
        <v>882</v>
      </c>
      <c r="E364" s="272" t="s">
        <v>49</v>
      </c>
      <c r="F364" s="247">
        <v>20</v>
      </c>
      <c r="G364" s="261">
        <f>'COMP GERAL'!G2193</f>
        <v>93.63</v>
      </c>
      <c r="H364" s="376">
        <f t="shared" si="17"/>
        <v>1872.6</v>
      </c>
    </row>
    <row r="365" spans="1:8" s="37" customFormat="1" ht="18.75" customHeight="1">
      <c r="A365" s="185" t="s">
        <v>902</v>
      </c>
      <c r="B365" s="383" t="s">
        <v>1025</v>
      </c>
      <c r="C365" s="185"/>
      <c r="D365" s="273" t="s">
        <v>883</v>
      </c>
      <c r="E365" s="272" t="s">
        <v>49</v>
      </c>
      <c r="F365" s="247">
        <v>2</v>
      </c>
      <c r="G365" s="261">
        <f>'COMP GERAL'!G2245</f>
        <v>293.63</v>
      </c>
      <c r="H365" s="376">
        <f t="shared" si="17"/>
        <v>587.26</v>
      </c>
    </row>
    <row r="366" spans="1:8" s="37" customFormat="1" ht="19.5" customHeight="1">
      <c r="A366" s="383" t="s">
        <v>903</v>
      </c>
      <c r="B366" s="383" t="s">
        <v>1022</v>
      </c>
      <c r="C366" s="185"/>
      <c r="D366" s="273" t="s">
        <v>1046</v>
      </c>
      <c r="E366" s="272" t="s">
        <v>49</v>
      </c>
      <c r="F366" s="247">
        <v>10</v>
      </c>
      <c r="G366" s="261">
        <f>'COMP GERAL'!H2167</f>
        <v>148.63</v>
      </c>
      <c r="H366" s="376">
        <f t="shared" si="17"/>
        <v>1486.3</v>
      </c>
    </row>
    <row r="367" spans="1:8" s="37" customFormat="1" ht="18.75" customHeight="1">
      <c r="A367" s="185" t="s">
        <v>904</v>
      </c>
      <c r="B367" s="383" t="s">
        <v>1027</v>
      </c>
      <c r="C367" s="185"/>
      <c r="D367" s="273" t="s">
        <v>884</v>
      </c>
      <c r="E367" s="272" t="s">
        <v>49</v>
      </c>
      <c r="F367" s="247">
        <v>150</v>
      </c>
      <c r="G367" s="261">
        <f>'COMP GERAL'!G2297</f>
        <v>2.8</v>
      </c>
      <c r="H367" s="376">
        <f t="shared" si="17"/>
        <v>420</v>
      </c>
    </row>
    <row r="368" spans="1:8" s="37" customFormat="1" ht="16.5" customHeight="1">
      <c r="A368" s="383" t="s">
        <v>1075</v>
      </c>
      <c r="B368" s="383" t="s">
        <v>1029</v>
      </c>
      <c r="C368" s="185"/>
      <c r="D368" s="273" t="s">
        <v>1036</v>
      </c>
      <c r="E368" s="272" t="s">
        <v>49</v>
      </c>
      <c r="F368" s="247">
        <v>10</v>
      </c>
      <c r="G368" s="261">
        <f>'COMP GERAL'!G2348</f>
        <v>48.629999999999995</v>
      </c>
      <c r="H368" s="376">
        <f t="shared" si="17"/>
        <v>486.29999999999995</v>
      </c>
    </row>
    <row r="369" spans="1:62" s="37" customFormat="1" ht="24" customHeight="1">
      <c r="A369" s="185" t="s">
        <v>905</v>
      </c>
      <c r="B369" s="383" t="s">
        <v>1030</v>
      </c>
      <c r="C369" s="185"/>
      <c r="D369" s="273" t="s">
        <v>887</v>
      </c>
      <c r="E369" s="272" t="s">
        <v>49</v>
      </c>
      <c r="F369" s="247">
        <v>30</v>
      </c>
      <c r="G369" s="261">
        <f>'COMP GERAL'!G2421</f>
        <v>48.629999999999995</v>
      </c>
      <c r="H369" s="376">
        <f t="shared" si="17"/>
        <v>1458.8999999999999</v>
      </c>
    </row>
    <row r="370" spans="1:62" s="37" customFormat="1" ht="15" customHeight="1">
      <c r="A370" s="346"/>
      <c r="B370" s="347"/>
      <c r="C370" s="346"/>
      <c r="D370" s="348"/>
      <c r="E370" s="347"/>
      <c r="F370" s="349"/>
      <c r="G370" s="323" t="s">
        <v>4</v>
      </c>
      <c r="H370" s="377">
        <f>SUM(H359:H369)</f>
        <v>24067.439999999995</v>
      </c>
    </row>
    <row r="371" spans="1:62" s="37" customFormat="1" ht="10.5" customHeight="1">
      <c r="A371" s="381"/>
      <c r="B371" s="383"/>
      <c r="C371" s="381"/>
      <c r="D371" s="432"/>
      <c r="E371" s="383"/>
      <c r="F371" s="333"/>
      <c r="G371" s="433"/>
      <c r="H371" s="434"/>
    </row>
    <row r="372" spans="1:62" s="37" customFormat="1" ht="15" customHeight="1">
      <c r="A372" s="339">
        <v>15</v>
      </c>
      <c r="B372" s="428"/>
      <c r="C372" s="224"/>
      <c r="D372" s="443" t="s">
        <v>1070</v>
      </c>
      <c r="E372" s="428"/>
      <c r="F372" s="429"/>
      <c r="G372" s="430"/>
      <c r="H372" s="431"/>
    </row>
    <row r="373" spans="1:62" s="37" customFormat="1" ht="25.5">
      <c r="A373" s="185" t="s">
        <v>932</v>
      </c>
      <c r="B373" s="383" t="s">
        <v>1033</v>
      </c>
      <c r="C373" s="185"/>
      <c r="D373" s="274" t="s">
        <v>888</v>
      </c>
      <c r="E373" s="272" t="s">
        <v>49</v>
      </c>
      <c r="F373" s="248">
        <v>1</v>
      </c>
      <c r="G373" s="261">
        <f>'COMP GERAL'!G2448</f>
        <v>2019.47</v>
      </c>
      <c r="H373" s="376">
        <v>3600</v>
      </c>
    </row>
    <row r="374" spans="1:62" s="37" customFormat="1" ht="25.5">
      <c r="A374" s="185" t="s">
        <v>933</v>
      </c>
      <c r="B374" s="383" t="s">
        <v>1034</v>
      </c>
      <c r="C374" s="185"/>
      <c r="D374" s="274" t="s">
        <v>893</v>
      </c>
      <c r="E374" s="272" t="s">
        <v>49</v>
      </c>
      <c r="F374" s="248">
        <v>1</v>
      </c>
      <c r="G374" s="261">
        <f>'COMP GERAL'!G2469</f>
        <v>1619.47</v>
      </c>
      <c r="H374" s="376">
        <v>3245.12</v>
      </c>
    </row>
    <row r="375" spans="1:62" s="37" customFormat="1">
      <c r="A375" s="185" t="s">
        <v>934</v>
      </c>
      <c r="B375" s="383" t="s">
        <v>1035</v>
      </c>
      <c r="C375" s="478"/>
      <c r="D375" s="432" t="s">
        <v>894</v>
      </c>
      <c r="E375" s="383" t="s">
        <v>49</v>
      </c>
      <c r="F375" s="260">
        <v>1</v>
      </c>
      <c r="G375" s="261">
        <f>'COMP GERAL'!H2491</f>
        <v>387.26</v>
      </c>
      <c r="H375" s="376">
        <v>1268</v>
      </c>
    </row>
    <row r="376" spans="1:62" s="37" customFormat="1" ht="25.5">
      <c r="A376" s="185" t="s">
        <v>1069</v>
      </c>
      <c r="B376" s="479" t="str">
        <f>'COMP GERAL'!C2557</f>
        <v>COMP 1552</v>
      </c>
      <c r="C376" s="478"/>
      <c r="D376" s="258" t="s">
        <v>1058</v>
      </c>
      <c r="E376" s="383" t="s">
        <v>49</v>
      </c>
      <c r="F376" s="422">
        <v>1</v>
      </c>
      <c r="G376" s="639">
        <f>'COMP GERAL'!G2557</f>
        <v>5886.43</v>
      </c>
      <c r="H376" s="406">
        <f>F376*G376</f>
        <v>5886.43</v>
      </c>
    </row>
    <row r="377" spans="1:62" s="37" customFormat="1" ht="14.25">
      <c r="A377" s="185" t="s">
        <v>1076</v>
      </c>
      <c r="B377" s="369" t="s">
        <v>1071</v>
      </c>
      <c r="C377" s="381" t="s">
        <v>17</v>
      </c>
      <c r="D377" s="436" t="s">
        <v>1072</v>
      </c>
      <c r="E377" s="507" t="s">
        <v>44</v>
      </c>
      <c r="F377" s="424">
        <v>4.5</v>
      </c>
      <c r="G377" s="639">
        <v>413.49</v>
      </c>
      <c r="H377" s="406">
        <f>F377*G377</f>
        <v>1860.7049999999999</v>
      </c>
    </row>
    <row r="378" spans="1:62" s="37" customFormat="1">
      <c r="A378" s="345"/>
      <c r="B378" s="324"/>
      <c r="C378" s="325"/>
      <c r="D378" s="326"/>
      <c r="E378" s="327"/>
      <c r="F378" s="336"/>
      <c r="G378" s="323" t="s">
        <v>4</v>
      </c>
      <c r="H378" s="378">
        <f>SUM(H373:H377)</f>
        <v>15860.254999999999</v>
      </c>
    </row>
    <row r="379" spans="1:62" s="176" customFormat="1" ht="15">
      <c r="A379" s="215">
        <v>16</v>
      </c>
      <c r="B379" s="304"/>
      <c r="C379" s="304"/>
      <c r="D379" s="305" t="s">
        <v>992</v>
      </c>
      <c r="E379" s="305"/>
      <c r="F379" s="337"/>
      <c r="G379" s="316"/>
      <c r="H379" s="379"/>
      <c r="BG379" s="177"/>
      <c r="BI379" s="175"/>
      <c r="BJ379" s="175"/>
    </row>
    <row r="380" spans="1:62" s="176" customFormat="1" ht="25.5">
      <c r="A380" s="319" t="s">
        <v>963</v>
      </c>
      <c r="B380" s="369" t="s">
        <v>177</v>
      </c>
      <c r="C380" s="381" t="s">
        <v>17</v>
      </c>
      <c r="D380" s="370" t="s">
        <v>987</v>
      </c>
      <c r="E380" s="421" t="s">
        <v>42</v>
      </c>
      <c r="F380" s="423">
        <v>4.16</v>
      </c>
      <c r="G380" s="639">
        <v>60.49</v>
      </c>
      <c r="H380" s="380">
        <f t="shared" ref="H380:H385" si="18">TRUNC(F380*G380,2)</f>
        <v>251.63</v>
      </c>
      <c r="BG380" s="177"/>
      <c r="BI380" s="175"/>
      <c r="BJ380" s="175"/>
    </row>
    <row r="381" spans="1:62" s="176" customFormat="1" ht="25.5">
      <c r="A381" s="319" t="s">
        <v>964</v>
      </c>
      <c r="B381" s="478">
        <v>87905</v>
      </c>
      <c r="C381" s="185" t="s">
        <v>17</v>
      </c>
      <c r="D381" s="258" t="s">
        <v>988</v>
      </c>
      <c r="E381" s="221" t="s">
        <v>42</v>
      </c>
      <c r="F381" s="422">
        <v>8.32</v>
      </c>
      <c r="G381" s="639">
        <v>5.29</v>
      </c>
      <c r="H381" s="380">
        <f t="shared" si="18"/>
        <v>44.01</v>
      </c>
      <c r="BG381" s="177"/>
      <c r="BI381" s="175"/>
      <c r="BJ381" s="175"/>
    </row>
    <row r="382" spans="1:62" s="176" customFormat="1" ht="38.25">
      <c r="A382" s="319" t="s">
        <v>965</v>
      </c>
      <c r="B382" s="478">
        <v>87535</v>
      </c>
      <c r="C382" s="185" t="s">
        <v>17</v>
      </c>
      <c r="D382" s="258" t="s">
        <v>169</v>
      </c>
      <c r="E382" s="221" t="s">
        <v>42</v>
      </c>
      <c r="F382" s="422">
        <v>8.32</v>
      </c>
      <c r="G382" s="639">
        <v>18.89</v>
      </c>
      <c r="H382" s="380">
        <f t="shared" si="18"/>
        <v>157.16</v>
      </c>
      <c r="BG382" s="177"/>
      <c r="BI382" s="175"/>
      <c r="BJ382" s="175"/>
    </row>
    <row r="383" spans="1:62" s="176" customFormat="1" ht="25.5">
      <c r="A383" s="319" t="s">
        <v>966</v>
      </c>
      <c r="B383" s="235">
        <v>88415</v>
      </c>
      <c r="C383" s="209" t="s">
        <v>17</v>
      </c>
      <c r="D383" s="258" t="s">
        <v>989</v>
      </c>
      <c r="E383" s="221" t="s">
        <v>42</v>
      </c>
      <c r="F383" s="422">
        <v>8.32</v>
      </c>
      <c r="G383" s="639">
        <v>1.85</v>
      </c>
      <c r="H383" s="380">
        <f t="shared" si="18"/>
        <v>15.39</v>
      </c>
      <c r="BG383" s="177"/>
      <c r="BI383" s="175"/>
      <c r="BJ383" s="175"/>
    </row>
    <row r="384" spans="1:62" s="176" customFormat="1" ht="25.5">
      <c r="A384" s="319" t="s">
        <v>967</v>
      </c>
      <c r="B384" s="235">
        <v>88489</v>
      </c>
      <c r="C384" s="185" t="s">
        <v>17</v>
      </c>
      <c r="D384" s="258" t="s">
        <v>990</v>
      </c>
      <c r="E384" s="221" t="s">
        <v>42</v>
      </c>
      <c r="F384" s="422">
        <v>8.32</v>
      </c>
      <c r="G384" s="639">
        <v>8.66</v>
      </c>
      <c r="H384" s="380">
        <f t="shared" si="18"/>
        <v>72.05</v>
      </c>
      <c r="BG384" s="177"/>
      <c r="BI384" s="175"/>
      <c r="BJ384" s="175"/>
    </row>
    <row r="385" spans="1:62" s="176" customFormat="1" ht="25.5">
      <c r="A385" s="319" t="s">
        <v>968</v>
      </c>
      <c r="B385" s="319">
        <v>40678</v>
      </c>
      <c r="C385" s="381" t="s">
        <v>17</v>
      </c>
      <c r="D385" s="258" t="s">
        <v>991</v>
      </c>
      <c r="E385" s="221" t="s">
        <v>42</v>
      </c>
      <c r="F385" s="422">
        <v>2.16</v>
      </c>
      <c r="G385" s="639">
        <v>255.81</v>
      </c>
      <c r="H385" s="380">
        <f t="shared" si="18"/>
        <v>552.54</v>
      </c>
      <c r="BG385" s="177"/>
      <c r="BI385" s="175"/>
      <c r="BJ385" s="175"/>
    </row>
    <row r="386" spans="1:62" s="176" customFormat="1" ht="15">
      <c r="A386" s="345"/>
      <c r="B386" s="320"/>
      <c r="C386" s="320"/>
      <c r="D386" s="321"/>
      <c r="E386" s="322"/>
      <c r="F386" s="338"/>
      <c r="G386" s="323" t="s">
        <v>4</v>
      </c>
      <c r="H386" s="378">
        <f>SUM(H380:H385)</f>
        <v>1092.7799999999997</v>
      </c>
      <c r="BG386" s="177"/>
      <c r="BI386" s="175"/>
      <c r="BJ386" s="175"/>
    </row>
    <row r="387" spans="1:62" s="176" customFormat="1" ht="15">
      <c r="A387" s="215">
        <v>17</v>
      </c>
      <c r="B387" s="304"/>
      <c r="C387" s="304"/>
      <c r="D387" s="608" t="s">
        <v>962</v>
      </c>
      <c r="E387" s="305"/>
      <c r="F387" s="337"/>
      <c r="G387" s="316"/>
      <c r="H387" s="220"/>
      <c r="BG387" s="177"/>
      <c r="BI387" s="175"/>
      <c r="BJ387" s="175"/>
    </row>
    <row r="388" spans="1:62" s="176" customFormat="1" ht="25.5">
      <c r="A388" s="309" t="s">
        <v>969</v>
      </c>
      <c r="B388" s="221">
        <v>72554</v>
      </c>
      <c r="C388" s="221" t="s">
        <v>17</v>
      </c>
      <c r="D388" s="317" t="s">
        <v>945</v>
      </c>
      <c r="E388" s="221" t="s">
        <v>520</v>
      </c>
      <c r="F388" s="221">
        <v>1</v>
      </c>
      <c r="G388" s="640">
        <v>473.85</v>
      </c>
      <c r="H388" s="310">
        <f t="shared" ref="H388:H394" si="19">TRUNC(F388*G388,2)</f>
        <v>473.85</v>
      </c>
      <c r="BG388" s="177"/>
      <c r="BI388" s="175"/>
      <c r="BJ388" s="175"/>
    </row>
    <row r="389" spans="1:62" s="176" customFormat="1" ht="25.5">
      <c r="A389" s="309" t="s">
        <v>970</v>
      </c>
      <c r="B389" s="221">
        <v>72553</v>
      </c>
      <c r="C389" s="221" t="s">
        <v>17</v>
      </c>
      <c r="D389" s="191" t="s">
        <v>946</v>
      </c>
      <c r="E389" s="221" t="s">
        <v>947</v>
      </c>
      <c r="F389" s="221">
        <v>9</v>
      </c>
      <c r="G389" s="640">
        <v>140</v>
      </c>
      <c r="H389" s="310">
        <f t="shared" si="19"/>
        <v>1260</v>
      </c>
      <c r="BG389" s="177"/>
      <c r="BI389" s="175"/>
      <c r="BJ389" s="175"/>
    </row>
    <row r="390" spans="1:62" s="176" customFormat="1" ht="25.5">
      <c r="A390" s="309" t="s">
        <v>971</v>
      </c>
      <c r="B390" s="221" t="s">
        <v>948</v>
      </c>
      <c r="C390" s="221" t="s">
        <v>17</v>
      </c>
      <c r="D390" s="191" t="s">
        <v>949</v>
      </c>
      <c r="E390" s="221" t="s">
        <v>947</v>
      </c>
      <c r="F390" s="221">
        <v>9</v>
      </c>
      <c r="G390" s="640">
        <v>149.76</v>
      </c>
      <c r="H390" s="310">
        <f t="shared" si="19"/>
        <v>1347.84</v>
      </c>
      <c r="BG390" s="177"/>
      <c r="BI390" s="175"/>
      <c r="BJ390" s="175"/>
    </row>
    <row r="391" spans="1:62" s="176" customFormat="1" ht="38.25">
      <c r="A391" s="309" t="s">
        <v>972</v>
      </c>
      <c r="B391" s="221">
        <v>84121</v>
      </c>
      <c r="C391" s="221" t="s">
        <v>17</v>
      </c>
      <c r="D391" s="317" t="s">
        <v>950</v>
      </c>
      <c r="E391" s="221" t="s">
        <v>947</v>
      </c>
      <c r="F391" s="318">
        <v>17</v>
      </c>
      <c r="G391" s="640">
        <v>37.74</v>
      </c>
      <c r="H391" s="310">
        <f t="shared" si="19"/>
        <v>641.58000000000004</v>
      </c>
      <c r="BG391" s="177"/>
      <c r="BI391" s="175"/>
      <c r="BJ391" s="175"/>
    </row>
    <row r="392" spans="1:62" s="176" customFormat="1" ht="15">
      <c r="A392" s="309" t="s">
        <v>973</v>
      </c>
      <c r="B392" s="221" t="s">
        <v>1188</v>
      </c>
      <c r="C392" s="478" t="s">
        <v>181</v>
      </c>
      <c r="D392" s="315" t="s">
        <v>951</v>
      </c>
      <c r="E392" s="221" t="s">
        <v>947</v>
      </c>
      <c r="F392" s="221">
        <v>21</v>
      </c>
      <c r="G392" s="640">
        <v>12.11</v>
      </c>
      <c r="H392" s="310">
        <f t="shared" si="19"/>
        <v>254.31</v>
      </c>
      <c r="BG392" s="177"/>
      <c r="BI392" s="175"/>
      <c r="BJ392" s="175"/>
    </row>
    <row r="393" spans="1:62" s="176" customFormat="1" ht="25.5">
      <c r="A393" s="309" t="s">
        <v>974</v>
      </c>
      <c r="B393" s="221">
        <v>72947</v>
      </c>
      <c r="C393" s="276" t="s">
        <v>17</v>
      </c>
      <c r="D393" s="191" t="s">
        <v>952</v>
      </c>
      <c r="E393" s="221" t="s">
        <v>42</v>
      </c>
      <c r="F393" s="221">
        <v>21</v>
      </c>
      <c r="G393" s="640">
        <v>18.86</v>
      </c>
      <c r="H393" s="310">
        <f t="shared" si="19"/>
        <v>396.06</v>
      </c>
      <c r="BG393" s="177"/>
      <c r="BI393" s="175"/>
      <c r="BJ393" s="175"/>
    </row>
    <row r="394" spans="1:62" s="176" customFormat="1" ht="25.5">
      <c r="A394" s="309" t="s">
        <v>975</v>
      </c>
      <c r="B394" s="221">
        <v>83635</v>
      </c>
      <c r="C394" s="221" t="s">
        <v>17</v>
      </c>
      <c r="D394" s="191" t="s">
        <v>953</v>
      </c>
      <c r="E394" s="221" t="s">
        <v>947</v>
      </c>
      <c r="F394" s="276">
        <v>2</v>
      </c>
      <c r="G394" s="640">
        <v>169.14</v>
      </c>
      <c r="H394" s="310">
        <f t="shared" si="19"/>
        <v>338.28</v>
      </c>
      <c r="BG394" s="177"/>
      <c r="BI394" s="175"/>
      <c r="BJ394" s="175"/>
    </row>
    <row r="395" spans="1:62" s="176" customFormat="1" ht="15">
      <c r="A395" s="785" t="s">
        <v>4</v>
      </c>
      <c r="B395" s="785"/>
      <c r="C395" s="785"/>
      <c r="D395" s="785"/>
      <c r="E395" s="785"/>
      <c r="F395" s="785"/>
      <c r="G395" s="785"/>
      <c r="H395" s="344">
        <f>SUM(H388:H394)</f>
        <v>4711.9199999999992</v>
      </c>
      <c r="BG395" s="177"/>
      <c r="BI395" s="175"/>
      <c r="BJ395" s="175"/>
    </row>
    <row r="396" spans="1:62" s="176" customFormat="1" ht="15">
      <c r="A396" s="339">
        <v>18</v>
      </c>
      <c r="B396" s="340"/>
      <c r="C396" s="340"/>
      <c r="D396" s="427" t="s">
        <v>1241</v>
      </c>
      <c r="E396" s="340"/>
      <c r="F396" s="341"/>
      <c r="G396" s="340"/>
      <c r="H396" s="342"/>
      <c r="BG396" s="177"/>
      <c r="BI396" s="175"/>
      <c r="BJ396" s="175"/>
    </row>
    <row r="397" spans="1:62" s="176" customFormat="1" ht="15">
      <c r="A397" s="308" t="s">
        <v>976</v>
      </c>
      <c r="B397" s="221">
        <v>83397</v>
      </c>
      <c r="C397" s="221" t="s">
        <v>17</v>
      </c>
      <c r="D397" s="315" t="s">
        <v>1356</v>
      </c>
      <c r="E397" s="221" t="s">
        <v>947</v>
      </c>
      <c r="F397" s="509">
        <v>4</v>
      </c>
      <c r="G397" s="640">
        <v>1080.92</v>
      </c>
      <c r="H397" s="311">
        <f>SUM(F397*G397)</f>
        <v>4323.68</v>
      </c>
      <c r="BG397" s="177"/>
      <c r="BI397" s="175"/>
      <c r="BJ397" s="175"/>
    </row>
    <row r="398" spans="1:62" s="176" customFormat="1" ht="25.5">
      <c r="A398" s="308" t="s">
        <v>977</v>
      </c>
      <c r="B398" s="221">
        <v>83638</v>
      </c>
      <c r="C398" s="221" t="s">
        <v>17</v>
      </c>
      <c r="D398" s="191" t="s">
        <v>1354</v>
      </c>
      <c r="E398" s="221" t="s">
        <v>947</v>
      </c>
      <c r="F398" s="221">
        <v>4</v>
      </c>
      <c r="G398" s="640">
        <v>283.81</v>
      </c>
      <c r="H398" s="311">
        <f t="shared" ref="H398:H405" si="20">SUM(F398*G398)</f>
        <v>1135.24</v>
      </c>
      <c r="BG398" s="177"/>
      <c r="BI398" s="175"/>
      <c r="BJ398" s="175"/>
    </row>
    <row r="399" spans="1:62" s="176" customFormat="1" ht="25.5">
      <c r="A399" s="308" t="s">
        <v>978</v>
      </c>
      <c r="B399" s="221">
        <v>72929</v>
      </c>
      <c r="C399" s="221" t="s">
        <v>17</v>
      </c>
      <c r="D399" s="191" t="s">
        <v>1355</v>
      </c>
      <c r="E399" s="221" t="s">
        <v>28</v>
      </c>
      <c r="F399" s="221">
        <v>120</v>
      </c>
      <c r="G399" s="640">
        <v>37.729999999999997</v>
      </c>
      <c r="H399" s="311">
        <f t="shared" si="20"/>
        <v>4527.5999999999995</v>
      </c>
      <c r="BG399" s="177"/>
      <c r="BI399" s="175" t="e">
        <f>BG399-G378</f>
        <v>#VALUE!</v>
      </c>
      <c r="BJ399" s="175"/>
    </row>
    <row r="400" spans="1:62" s="178" customFormat="1" ht="15">
      <c r="A400" s="308" t="s">
        <v>979</v>
      </c>
      <c r="B400" s="221">
        <v>83485</v>
      </c>
      <c r="C400" s="221" t="s">
        <v>17</v>
      </c>
      <c r="D400" s="315" t="s">
        <v>954</v>
      </c>
      <c r="E400" s="221" t="s">
        <v>947</v>
      </c>
      <c r="F400" s="221">
        <v>4</v>
      </c>
      <c r="G400" s="640">
        <v>44.75</v>
      </c>
      <c r="H400" s="311">
        <f t="shared" si="20"/>
        <v>179</v>
      </c>
      <c r="BG400" s="178">
        <v>1.9</v>
      </c>
      <c r="BI400" s="175">
        <f>BG400-G399</f>
        <v>-35.83</v>
      </c>
      <c r="BJ400" s="175"/>
    </row>
    <row r="401" spans="1:59" s="176" customFormat="1" ht="15">
      <c r="A401" s="308" t="s">
        <v>980</v>
      </c>
      <c r="B401" s="221">
        <v>83641</v>
      </c>
      <c r="C401" s="221" t="s">
        <v>17</v>
      </c>
      <c r="D401" s="410" t="s">
        <v>955</v>
      </c>
      <c r="E401" s="221" t="s">
        <v>947</v>
      </c>
      <c r="F401" s="221">
        <v>4</v>
      </c>
      <c r="G401" s="640">
        <v>327.67</v>
      </c>
      <c r="H401" s="311">
        <f t="shared" si="20"/>
        <v>1310.68</v>
      </c>
      <c r="BG401" s="177"/>
    </row>
    <row r="402" spans="1:59" s="179" customFormat="1" ht="15">
      <c r="A402" s="308" t="s">
        <v>981</v>
      </c>
      <c r="B402" s="221" t="s">
        <v>956</v>
      </c>
      <c r="C402" s="221" t="s">
        <v>17</v>
      </c>
      <c r="D402" s="315" t="s">
        <v>957</v>
      </c>
      <c r="E402" s="221" t="s">
        <v>947</v>
      </c>
      <c r="F402" s="221">
        <v>32</v>
      </c>
      <c r="G402" s="640">
        <v>74.02</v>
      </c>
      <c r="H402" s="311">
        <f t="shared" si="20"/>
        <v>2368.64</v>
      </c>
      <c r="BG402" s="178"/>
    </row>
    <row r="403" spans="1:59">
      <c r="A403" s="308" t="s">
        <v>982</v>
      </c>
      <c r="B403" s="221" t="s">
        <v>958</v>
      </c>
      <c r="C403" s="221" t="s">
        <v>17</v>
      </c>
      <c r="D403" s="191" t="s">
        <v>959</v>
      </c>
      <c r="E403" s="221" t="s">
        <v>947</v>
      </c>
      <c r="F403" s="221">
        <v>4</v>
      </c>
      <c r="G403" s="640">
        <v>94.49</v>
      </c>
      <c r="H403" s="311">
        <f t="shared" si="20"/>
        <v>377.96</v>
      </c>
    </row>
    <row r="404" spans="1:59">
      <c r="A404" s="308" t="s">
        <v>1134</v>
      </c>
      <c r="B404" s="221">
        <v>93010</v>
      </c>
      <c r="C404" s="221" t="s">
        <v>17</v>
      </c>
      <c r="D404" s="411" t="s">
        <v>1353</v>
      </c>
      <c r="E404" s="221" t="s">
        <v>28</v>
      </c>
      <c r="F404" s="479">
        <v>12</v>
      </c>
      <c r="G404" s="640">
        <v>17.93</v>
      </c>
      <c r="H404" s="311">
        <f t="shared" si="20"/>
        <v>215.16</v>
      </c>
    </row>
    <row r="405" spans="1:59">
      <c r="A405" s="308" t="s">
        <v>1135</v>
      </c>
      <c r="B405" s="221" t="s">
        <v>956</v>
      </c>
      <c r="C405" s="221" t="s">
        <v>17</v>
      </c>
      <c r="D405" s="315" t="s">
        <v>960</v>
      </c>
      <c r="E405" s="221" t="s">
        <v>947</v>
      </c>
      <c r="F405" s="318">
        <v>12</v>
      </c>
      <c r="G405" s="640">
        <v>74.02</v>
      </c>
      <c r="H405" s="312">
        <f t="shared" si="20"/>
        <v>888.24</v>
      </c>
    </row>
    <row r="406" spans="1:59">
      <c r="A406" s="792" t="s">
        <v>4</v>
      </c>
      <c r="B406" s="793"/>
      <c r="C406" s="793"/>
      <c r="D406" s="793"/>
      <c r="E406" s="793"/>
      <c r="F406" s="793"/>
      <c r="G406" s="794"/>
      <c r="H406" s="365">
        <f>SUM(H397:H405)</f>
        <v>15326.199999999999</v>
      </c>
    </row>
    <row r="407" spans="1:59">
      <c r="A407" s="215">
        <v>19</v>
      </c>
      <c r="B407" s="216"/>
      <c r="C407" s="217"/>
      <c r="D407" s="218" t="s">
        <v>504</v>
      </c>
      <c r="E407" s="219"/>
      <c r="F407" s="249"/>
      <c r="G407" s="249"/>
      <c r="H407" s="220"/>
    </row>
    <row r="408" spans="1:59">
      <c r="A408" s="185" t="s">
        <v>983</v>
      </c>
      <c r="B408" s="221">
        <v>9537</v>
      </c>
      <c r="C408" s="381" t="s">
        <v>17</v>
      </c>
      <c r="D408" s="258" t="s">
        <v>504</v>
      </c>
      <c r="E408" s="221" t="s">
        <v>42</v>
      </c>
      <c r="F408" s="510">
        <v>1264.68</v>
      </c>
      <c r="G408" s="262">
        <v>1.94</v>
      </c>
      <c r="H408" s="222">
        <f>TRUNC(F408*G408,2)</f>
        <v>2453.4699999999998</v>
      </c>
    </row>
    <row r="409" spans="1:59" s="386" customFormat="1">
      <c r="A409" s="185"/>
      <c r="B409" s="221"/>
      <c r="C409" s="381"/>
      <c r="D409" s="258"/>
      <c r="E409" s="221"/>
      <c r="F409" s="260"/>
      <c r="G409" s="262"/>
      <c r="H409" s="222"/>
    </row>
    <row r="410" spans="1:59">
      <c r="A410" s="223"/>
      <c r="B410" s="224"/>
      <c r="C410" s="224"/>
      <c r="D410" s="225"/>
      <c r="E410" s="224"/>
      <c r="F410" s="250"/>
      <c r="G410" s="263" t="s">
        <v>4</v>
      </c>
      <c r="H410" s="226">
        <f>SUM(H408:H408)</f>
        <v>2453.4699999999998</v>
      </c>
    </row>
    <row r="411" spans="1:59">
      <c r="A411" s="230"/>
      <c r="B411" s="227"/>
      <c r="C411" s="228"/>
      <c r="D411" s="229"/>
      <c r="E411" s="230"/>
      <c r="F411" s="251"/>
      <c r="G411" s="227"/>
      <c r="H411" s="231"/>
    </row>
    <row r="412" spans="1:59">
      <c r="A412" s="795" t="s">
        <v>32</v>
      </c>
      <c r="B412" s="796"/>
      <c r="C412" s="797"/>
      <c r="D412" s="232"/>
      <c r="E412" s="232"/>
      <c r="F412" s="252"/>
      <c r="G412" s="233"/>
      <c r="H412" s="234">
        <f>H410+H406+H395+H386+H378+H370+H356+H256+H208+H94+H85+H74+H69+H61+H58+H51+H45+H35+H20</f>
        <v>1209186.0151</v>
      </c>
    </row>
    <row r="413" spans="1:59">
      <c r="A413" s="184"/>
      <c r="B413" s="235"/>
      <c r="C413" s="209"/>
      <c r="D413" s="236" t="s">
        <v>1309</v>
      </c>
      <c r="E413" s="367"/>
      <c r="F413" s="248"/>
      <c r="G413" s="207"/>
      <c r="H413" s="238"/>
    </row>
    <row r="414" spans="1:59">
      <c r="A414" s="184"/>
      <c r="B414" s="185"/>
      <c r="C414" s="185"/>
      <c r="D414" s="642" t="s">
        <v>122</v>
      </c>
      <c r="E414" s="641">
        <v>0.28239999999999998</v>
      </c>
      <c r="F414" s="246"/>
      <c r="G414" s="212"/>
      <c r="H414" s="239"/>
    </row>
    <row r="415" spans="1:59">
      <c r="A415" s="798" t="s">
        <v>19</v>
      </c>
      <c r="B415" s="799"/>
      <c r="C415" s="800"/>
      <c r="D415" s="345"/>
      <c r="E415" s="345"/>
      <c r="F415" s="366"/>
      <c r="G415" s="414"/>
      <c r="H415" s="351">
        <f>H412*1.2824</f>
        <v>1550660.1457642398</v>
      </c>
    </row>
  </sheetData>
  <protectedRanges>
    <protectedRange password="C715" sqref="B72 B382" name="Intervalo3_7_1" securityDescriptor="O:WDG:WDD:(A;;CC;;;S-1-5-21-331323738-3957049979-2397494211-500)"/>
    <protectedRange password="C715" sqref="B88:B89 B92:B93" name="Intervalo3_9_1" securityDescriptor="O:WDG:WDD:(A;;CC;;;S-1-5-21-331323738-3957049979-2397494211-500)"/>
    <protectedRange password="C715" sqref="B37" name="Intervalo3_1_1" securityDescriptor="O:WDG:WDD:(A;;CC;;;S-1-5-21-331323738-3957049979-2397494211-500)"/>
    <protectedRange password="C715" sqref="B38" name="Intervalo3_2_1" securityDescriptor="O:WDG:WDD:(A;;CC;;;S-1-5-21-331323738-3957049979-2397494211-500)"/>
    <protectedRange password="C715" sqref="B39" name="Intervalo3_3_1" securityDescriptor="O:WDG:WDD:(A;;CC;;;S-1-5-21-331323738-3957049979-2397494211-500)"/>
    <protectedRange password="C715" sqref="B40 B43" name="Intervalo3_4_1" securityDescriptor="O:WDG:WDD:(A;;CC;;;S-1-5-21-331323738-3957049979-2397494211-500)"/>
    <protectedRange password="C715" sqref="B44 B142:B157 B170:B178 B160:B161 B180:B189 B194:B198 B191:B192" name="Intervalo3_5_1" securityDescriptor="O:WDG:WDD:(A;;CC;;;S-1-5-21-331323738-3957049979-2397494211-500)"/>
    <protectedRange password="C715" sqref="D200:E202" name="Intervalo3_41_1_1" securityDescriptor="O:WDG:WDD:(A;;CC;;;S-1-5-21-331323738-3957049979-2397494211-500)"/>
    <protectedRange password="C715" sqref="B200:B202" name="Intervalo3_42_1_1" securityDescriptor="O:WDG:WDD:(A;;CC;;;S-1-5-21-331323738-3957049979-2397494211-500)"/>
    <protectedRange password="C715" sqref="F250" name="Intervalo3_46_1_1" securityDescriptor="O:WDG:WDD:(A;;CC;;;S-1-5-21-331323738-3957049979-2397494211-500)"/>
    <protectedRange password="C715" sqref="B87" name="Intervalo3_9_1_1" securityDescriptor="O:WDG:WDD:(A;;CC;;;S-1-5-21-331323738-3957049979-2397494211-500)"/>
    <protectedRange password="C715" sqref="B257:H259 D276:H276 D260:G275 D280:H280 D277:G279 D283:H283 D281:G282 D294:H294 D284:G293 D297:H297 D295:G296 D299:H299 D298:G298 D309:H310 D300:G308 D321:H321 D311:G320 D324:H324 D322:G323 D326:H326 D325:G325 D334:H334 D327:G333 D337:H337 D335:G336 D339:H339 D338:G338 G378:G379 G386:G387 A360 C356:H358 D359:H375 A362 A364 A366 A368 D340:G355 B260:B375 A257:A358 E376" name="Intervalo3" securityDescriptor="O:WDG:WDD:(A;;CC;;;S-1-5-21-331323738-3957049979-2397494211-500)"/>
    <protectedRange sqref="A360 A362 A364 A366 A368 F257:F375 A257:A358" name="Intervalo2"/>
    <protectedRange password="C715" sqref="B388:B389 F388:G389 F392 F390 D388:E391 A388:A394" name="Intervalo3_1" securityDescriptor="O:WDG:WDD:(A;;CC;;;S-1-5-21-331323738-3957049979-2397494211-500)"/>
    <protectedRange sqref="G388:G389 F392 F388:F390 A388:A394" name="Intervalo2_1"/>
    <protectedRange password="C715" sqref="E392" name="Intervalo3_4" securityDescriptor="O:WDG:WDD:(A;;CC;;;S-1-5-21-331323738-3957049979-2397494211-500)"/>
    <protectedRange password="C715" sqref="D394 F394" name="Intervalo3_6_3" securityDescriptor="O:WDG:WDD:(A;;CC;;;S-1-5-21-331323738-3957049979-2397494211-500)"/>
    <protectedRange password="C715" sqref="D394 F394" name="Intervalo3_6_1_1" securityDescriptor="O:WDG:WDD:(A;;CC;;;S-1-5-21-331323738-3957049979-2397494211-500)"/>
    <protectedRange sqref="F394" name="Intervalo2_6_1_1"/>
    <protectedRange password="C715" sqref="E394" name="Intervalo3_8_1_1" securityDescriptor="O:WDG:WDD:(A;;CC;;;S-1-5-21-331323738-3957049979-2397494211-500)"/>
    <protectedRange password="C715" sqref="E394" name="Intervalo3_3_1_1_1" securityDescriptor="O:WDG:WDD:(A;;CC;;;S-1-5-21-331323738-3957049979-2397494211-500)"/>
    <protectedRange password="C715" sqref="E394" name="Intervalo3_4_1_1_1_1_1_1" securityDescriptor="O:WDG:WDD:(A;;CC;;;S-1-5-21-331323738-3957049979-2397494211-500)"/>
    <protectedRange password="C715" sqref="D393" name="Intervalo3_17" securityDescriptor="O:WDG:WDD:(A;;CC;;;S-1-5-21-331323738-3957049979-2397494211-500)"/>
    <protectedRange sqref="F393" name="Intervalo2_15"/>
    <protectedRange password="C715" sqref="F393" name="Intervalo3_5_1_1" securityDescriptor="O:WDG:WDD:(A;;CC;;;S-1-5-21-331323738-3957049979-2397494211-500)"/>
    <protectedRange sqref="F393" name="Intervalo2_4_2"/>
    <protectedRange password="C715" sqref="E393" name="Intervalo3_4_1_2" securityDescriptor="O:WDG:WDD:(A;;CC;;;S-1-5-21-331323738-3957049979-2397494211-500)"/>
    <protectedRange password="C715" sqref="D395 F395:G395 D396:G396 A395:B396" name="Intervalo3_18" securityDescriptor="O:WDG:WDD:(A;;CC;;;S-1-5-21-331323738-3957049979-2397494211-500)"/>
    <protectedRange sqref="F395:G396 A395:A396" name="Intervalo2_16"/>
    <protectedRange password="C715" sqref="A395:A396" name="Intervalo3_1_2_1" securityDescriptor="O:WDG:WDD:(A;;CC;;;S-1-5-21-331323738-3957049979-2397494211-500)"/>
    <protectedRange sqref="A395:A396" name="Intervalo2_1_2"/>
    <protectedRange password="C715" sqref="E395" name="Intervalo3_4_1_1_5" securityDescriptor="O:WDG:WDD:(A;;CC;;;S-1-5-21-331323738-3957049979-2397494211-500)"/>
    <protectedRange password="C715" sqref="E396" name="Intervalo3_3_3" securityDescriptor="O:WDG:WDD:(A;;CC;;;S-1-5-21-331323738-3957049979-2397494211-500)"/>
    <protectedRange password="C715" sqref="E396" name="Intervalo3_4_1_1_1_3" securityDescriptor="O:WDG:WDD:(A;;CC;;;S-1-5-21-331323738-3957049979-2397494211-500)"/>
    <protectedRange password="C715" sqref="D398 F398 A397:A406" name="Intervalo3_19" securityDescriptor="O:WDG:WDD:(A;;CC;;;S-1-5-21-331323738-3957049979-2397494211-500)"/>
    <protectedRange sqref="F398 A397:A406" name="Intervalo2_17"/>
    <protectedRange password="C715" sqref="A397:A406" name="Intervalo3_1_3" securityDescriptor="O:WDG:WDD:(A;;CC;;;S-1-5-21-331323738-3957049979-2397494211-500)"/>
    <protectedRange sqref="A397:A406" name="Intervalo2_1_3"/>
    <protectedRange password="C715" sqref="D397" name="Intervalo3_4_4" securityDescriptor="O:WDG:WDD:(A;;CC;;;S-1-5-21-331323738-3957049979-2397494211-500)"/>
    <protectedRange password="C715" sqref="D399:D402 F399:F402" name="Intervalo3_6_6" securityDescriptor="O:WDG:WDD:(A;;CC;;;S-1-5-21-331323738-3957049979-2397494211-500)"/>
    <protectedRange sqref="F399 F401:F402" name="Intervalo2_6_5"/>
    <protectedRange password="C715" sqref="E397:E406" name="Intervalo3_8_7" securityDescriptor="O:WDG:WDD:(A;;CC;;;S-1-5-21-331323738-3957049979-2397494211-500)"/>
    <protectedRange password="C715" sqref="E397:E406" name="Intervalo3_3_1_7" securityDescriptor="O:WDG:WDD:(A;;CC;;;S-1-5-21-331323738-3957049979-2397494211-500)"/>
    <protectedRange password="C715" sqref="E397:E406" name="Intervalo3_4_1_1_1_1_7" securityDescriptor="O:WDG:WDD:(A;;CC;;;S-1-5-21-331323738-3957049979-2397494211-500)"/>
    <protectedRange password="C715" sqref="D400 F400" name="Intervalo3_6_1_3" securityDescriptor="O:WDG:WDD:(A;;CC;;;S-1-5-21-331323738-3957049979-2397494211-500)"/>
    <protectedRange sqref="F400" name="Intervalo2_6_1_3"/>
    <protectedRange password="C715" sqref="B390" name="Intervalo3_10" securityDescriptor="O:WDG:WDD:(A;;CC;;;S-1-5-21-331323738-3957049979-2397494211-500)"/>
    <protectedRange password="C715" sqref="G390" name="Intervalo3_20" securityDescriptor="O:WDG:WDD:(A;;CC;;;S-1-5-21-331323738-3957049979-2397494211-500)"/>
    <protectedRange sqref="G390" name="Intervalo2_5"/>
    <protectedRange password="C715" sqref="B391" name="Intervalo3_5_2" securityDescriptor="O:WDG:WDD:(A;;CC;;;S-1-5-21-331323738-3957049979-2397494211-500)"/>
    <protectedRange password="C715" sqref="G391" name="Intervalo3_22" securityDescriptor="O:WDG:WDD:(A;;CC;;;S-1-5-21-331323738-3957049979-2397494211-500)"/>
    <protectedRange sqref="G391" name="Intervalo2_9"/>
    <protectedRange password="C715" sqref="B393" name="Intervalo3_28" securityDescriptor="O:WDG:WDD:(A;;CC;;;S-1-5-21-331323738-3957049979-2397494211-500)"/>
    <protectedRange password="C715" sqref="B392" name="Intervalo3_5_3" securityDescriptor="O:WDG:WDD:(A;;CC;;;S-1-5-21-331323738-3957049979-2397494211-500)"/>
    <protectedRange password="C715" sqref="G392:G393" name="Intervalo3_29" securityDescriptor="O:WDG:WDD:(A;;CC;;;S-1-5-21-331323738-3957049979-2397494211-500)"/>
    <protectedRange sqref="G392:G393" name="Intervalo2_20"/>
    <protectedRange password="C715" sqref="D392" name="Intervalo3_5_4" securityDescriptor="O:WDG:WDD:(A;;CC;;;S-1-5-21-331323738-3957049979-2397494211-500)"/>
    <protectedRange password="C715" sqref="B394" name="Intervalo3_6_1" securityDescriptor="O:WDG:WDD:(A;;CC;;;S-1-5-21-331323738-3957049979-2397494211-500)"/>
    <protectedRange password="C715" sqref="G394" name="Intervalo3_6_5" securityDescriptor="O:WDG:WDD:(A;;CC;;;S-1-5-21-331323738-3957049979-2397494211-500)"/>
    <protectedRange sqref="G394" name="Intervalo2_6_1"/>
    <protectedRange password="C715" sqref="B398" name="Intervalo3_6" securityDescriptor="O:WDG:WDD:(A;;CC;;;S-1-5-21-331323738-3957049979-2397494211-500)"/>
    <protectedRange password="C715" sqref="B397" name="Intervalo3_4_2" securityDescriptor="O:WDG:WDD:(A;;CC;;;S-1-5-21-331323738-3957049979-2397494211-500)"/>
    <protectedRange password="C715" sqref="B399" name="Intervalo3_6_9" securityDescriptor="O:WDG:WDD:(A;;CC;;;S-1-5-21-331323738-3957049979-2397494211-500)"/>
    <protectedRange password="C715" sqref="B401:B402" name="Intervalo3_6_10" securityDescriptor="O:WDG:WDD:(A;;CC;;;S-1-5-21-331323738-3957049979-2397494211-500)"/>
    <protectedRange password="C715" sqref="B400" name="Intervalo3_6_1_2" securityDescriptor="O:WDG:WDD:(A;;CC;;;S-1-5-21-331323738-3957049979-2397494211-500)"/>
    <protectedRange password="C715" sqref="G398" name="Intervalo3_11" securityDescriptor="O:WDG:WDD:(A;;CC;;;S-1-5-21-331323738-3957049979-2397494211-500)"/>
    <protectedRange sqref="G397:G398" name="Intervalo2_13"/>
    <protectedRange password="C715" sqref="G397" name="Intervalo3_4_6" securityDescriptor="O:WDG:WDD:(A;;CC;;;S-1-5-21-331323738-3957049979-2397494211-500)"/>
    <protectedRange sqref="G397" name="Intervalo2_5_1"/>
    <protectedRange password="C715" sqref="G399:G402 G405" name="Intervalo3_6_11" securityDescriptor="O:WDG:WDD:(A;;CC;;;S-1-5-21-331323738-3957049979-2397494211-500)"/>
    <protectedRange sqref="G399 G401:G402 G405" name="Intervalo2_6_6"/>
    <protectedRange password="C715" sqref="G400" name="Intervalo3_6_1_4" securityDescriptor="O:WDG:WDD:(A;;CC;;;S-1-5-21-331323738-3957049979-2397494211-500)"/>
    <protectedRange sqref="G400" name="Intervalo2_6_1_2"/>
    <protectedRange password="C715" sqref="B248" name="Intervalo3_45_1_1_1" securityDescriptor="O:WDG:WDD:(A;;CC;;;S-1-5-21-331323738-3957049979-2397494211-500)"/>
    <protectedRange password="C715" sqref="G248" name="Intervalo3_46_1_3_1" securityDescriptor="O:WDG:WDD:(A;;CC;;;S-1-5-21-331323738-3957049979-2397494211-500)"/>
    <protectedRange password="C715" sqref="B217" name="Intervalo3_14" securityDescriptor="O:WDG:WDD:(A;;CC;;;S-1-5-21-331323738-3957049979-2397494211-500)"/>
    <protectedRange password="C715" sqref="B218" name="Intervalo3_14_1" securityDescriptor="O:WDG:WDD:(A;;CC;;;S-1-5-21-331323738-3957049979-2397494211-500)"/>
    <protectedRange password="C715" sqref="B223" name="Intervalo3_16" securityDescriptor="O:WDG:WDD:(A;;CC;;;S-1-5-21-331323738-3957049979-2397494211-500)"/>
    <protectedRange password="C715" sqref="B222" name="Intervalo3_16_1" securityDescriptor="O:WDG:WDD:(A;;CC;;;S-1-5-21-331323738-3957049979-2397494211-500)"/>
    <protectedRange password="C715" sqref="B203:B205" name="Intervalo3_8_2_1_1" securityDescriptor="O:WDG:WDD:(A;;CC;;;S-1-5-21-331323738-3957049979-2397494211-500)"/>
    <protectedRange password="C715" sqref="B193" name="Intervalo3_83_1_1" securityDescriptor="O:WDG:WDD:(A;;CC;;;S-1-5-21-331323738-3957049979-2397494211-500)"/>
  </protectedRanges>
  <mergeCells count="19">
    <mergeCell ref="A395:G395"/>
    <mergeCell ref="A406:G406"/>
    <mergeCell ref="A412:C412"/>
    <mergeCell ref="A415:C415"/>
    <mergeCell ref="A256:G256"/>
    <mergeCell ref="A1:H1"/>
    <mergeCell ref="A2:H2"/>
    <mergeCell ref="A94:G94"/>
    <mergeCell ref="A74:G74"/>
    <mergeCell ref="A85:G85"/>
    <mergeCell ref="A10:H10"/>
    <mergeCell ref="A11:H11"/>
    <mergeCell ref="A20:G20"/>
    <mergeCell ref="A7:H7"/>
    <mergeCell ref="A58:G58"/>
    <mergeCell ref="A61:G61"/>
    <mergeCell ref="A45:G45"/>
    <mergeCell ref="A8:H8"/>
    <mergeCell ref="A9:H9"/>
  </mergeCells>
  <pageMargins left="0.51181102362204722" right="0.51181102362204722" top="0.78740157480314965" bottom="0.78740157480314965" header="0.31496062992125984" footer="0.31496062992125984"/>
  <pageSetup paperSize="9" scale="40" orientation="portrait" horizontalDpi="4294967293" verticalDpi="4294967293" r:id="rId1"/>
  <headerFooter>
    <oddFooter>Página &amp;P de &amp;N</oddFooter>
  </headerFooter>
  <rowBreaks count="4" manualBreakCount="4">
    <brk id="74" max="7" man="1"/>
    <brk id="175" max="7" man="1"/>
    <brk id="275" max="7" man="1"/>
    <brk id="371" max="7" man="1"/>
  </rowBreaks>
  <drawing r:id="rId2"/>
</worksheet>
</file>

<file path=xl/worksheets/sheet3.xml><?xml version="1.0" encoding="utf-8"?>
<worksheet xmlns="http://schemas.openxmlformats.org/spreadsheetml/2006/main" xmlns:r="http://schemas.openxmlformats.org/officeDocument/2006/relationships">
  <dimension ref="A1:BK2819"/>
  <sheetViews>
    <sheetView showZeros="0" topLeftCell="C2635" zoomScale="75" zoomScaleNormal="75" workbookViewId="0">
      <selection activeCell="C2654" sqref="C2654:H2662"/>
    </sheetView>
  </sheetViews>
  <sheetFormatPr defaultRowHeight="12.75"/>
  <cols>
    <col min="1" max="1" width="15.5703125" hidden="1" customWidth="1"/>
    <col min="2" max="2" width="0" hidden="1" customWidth="1"/>
    <col min="3" max="3" width="18.42578125" customWidth="1"/>
    <col min="4" max="4" width="78.85546875" customWidth="1"/>
    <col min="5" max="5" width="59.7109375" customWidth="1"/>
    <col min="6" max="6" width="13.140625" bestFit="1" customWidth="1"/>
    <col min="7" max="7" width="14.7109375" bestFit="1" customWidth="1"/>
    <col min="8" max="8" width="16.7109375" customWidth="1"/>
    <col min="9" max="9" width="17.140625" customWidth="1"/>
    <col min="10" max="12" width="0" hidden="1" customWidth="1"/>
    <col min="13" max="13" width="17.28515625" customWidth="1"/>
    <col min="14" max="14" width="9" customWidth="1"/>
    <col min="15" max="15" width="15.28515625" customWidth="1"/>
    <col min="16" max="16" width="9.7109375" bestFit="1" customWidth="1"/>
  </cols>
  <sheetData>
    <row r="1" spans="1:63" s="6" customFormat="1" ht="18">
      <c r="C1" s="7"/>
      <c r="D1" s="8"/>
      <c r="F1" s="9"/>
      <c r="K1" s="10"/>
      <c r="M1" s="10"/>
      <c r="N1" s="10"/>
      <c r="O1" s="10"/>
      <c r="Q1" s="10"/>
      <c r="R1" s="10"/>
      <c r="T1" s="10"/>
      <c r="U1" s="10"/>
      <c r="W1" s="10"/>
      <c r="X1" s="10"/>
      <c r="Z1" s="10"/>
      <c r="AA1" s="10"/>
      <c r="AC1" s="10"/>
      <c r="AD1" s="10"/>
      <c r="AF1" s="10"/>
      <c r="AG1" s="10"/>
      <c r="AI1" s="10"/>
      <c r="AJ1" s="10"/>
      <c r="AL1" s="10"/>
      <c r="AM1" s="10"/>
      <c r="AO1" s="10"/>
      <c r="AP1" s="10"/>
      <c r="AR1" s="10"/>
      <c r="AS1" s="10"/>
      <c r="AU1" s="10"/>
      <c r="AV1" s="10"/>
      <c r="AW1" s="10"/>
      <c r="AX1" s="10"/>
      <c r="AY1" s="10"/>
      <c r="AZ1" s="10"/>
      <c r="BA1" s="10"/>
    </row>
    <row r="2" spans="1:63" s="6" customFormat="1" ht="18">
      <c r="C2" s="7"/>
      <c r="D2" s="8"/>
      <c r="F2" s="9"/>
      <c r="K2" s="10"/>
      <c r="M2" s="10"/>
      <c r="N2" s="10"/>
      <c r="O2" s="10"/>
      <c r="Q2" s="10"/>
      <c r="R2" s="10"/>
      <c r="T2" s="10"/>
      <c r="U2" s="10"/>
      <c r="W2" s="10"/>
      <c r="X2" s="10"/>
      <c r="Z2" s="10"/>
      <c r="AA2" s="10"/>
      <c r="AC2" s="10"/>
      <c r="AD2" s="10"/>
      <c r="AF2" s="10"/>
      <c r="AG2" s="10"/>
      <c r="AI2" s="10"/>
      <c r="AJ2" s="10"/>
      <c r="AL2" s="10"/>
      <c r="AM2" s="10"/>
      <c r="AO2" s="10"/>
      <c r="AP2" s="10"/>
      <c r="AR2" s="10"/>
      <c r="AS2" s="10"/>
      <c r="AU2" s="10"/>
      <c r="AV2" s="10"/>
      <c r="AW2" s="10"/>
      <c r="AX2" s="10"/>
      <c r="AY2" s="10"/>
      <c r="AZ2" s="10"/>
      <c r="BA2" s="10"/>
    </row>
    <row r="3" spans="1:63" s="6" customFormat="1" ht="18">
      <c r="C3" s="7"/>
      <c r="D3" s="8"/>
      <c r="F3" s="9"/>
      <c r="K3" s="10"/>
      <c r="M3" s="10"/>
      <c r="N3" s="10"/>
      <c r="O3" s="10"/>
      <c r="Q3" s="10"/>
      <c r="R3" s="10"/>
      <c r="T3" s="10"/>
      <c r="U3" s="10"/>
      <c r="W3" s="10"/>
      <c r="X3" s="10"/>
      <c r="Z3" s="10"/>
      <c r="AA3" s="10"/>
      <c r="AC3" s="10"/>
      <c r="AD3" s="10"/>
      <c r="AF3" s="10"/>
      <c r="AG3" s="10"/>
      <c r="AI3" s="10"/>
      <c r="AJ3" s="10"/>
      <c r="AL3" s="10"/>
      <c r="AM3" s="10"/>
      <c r="AO3" s="10"/>
      <c r="AP3" s="10"/>
      <c r="AR3" s="10"/>
      <c r="AS3" s="10"/>
      <c r="AU3" s="10"/>
      <c r="AV3" s="10"/>
      <c r="AW3" s="10"/>
      <c r="AX3" s="10"/>
      <c r="AY3" s="10"/>
      <c r="AZ3" s="10"/>
      <c r="BA3" s="10"/>
    </row>
    <row r="4" spans="1:63" s="6" customFormat="1" ht="19.5" customHeight="1">
      <c r="C4" s="7"/>
      <c r="D4" s="8"/>
      <c r="F4" s="9"/>
      <c r="K4" s="10"/>
      <c r="M4" s="10"/>
      <c r="N4" s="10"/>
      <c r="O4" s="10"/>
      <c r="Q4" s="10"/>
      <c r="R4" s="10"/>
      <c r="T4" s="10"/>
      <c r="U4" s="10"/>
      <c r="W4" s="10"/>
      <c r="X4" s="10"/>
      <c r="Z4" s="10"/>
      <c r="AA4" s="10"/>
      <c r="AC4" s="10"/>
      <c r="AD4" s="10"/>
      <c r="AF4" s="10"/>
      <c r="AG4" s="10"/>
      <c r="AI4" s="10"/>
      <c r="AJ4" s="10"/>
      <c r="AL4" s="10"/>
      <c r="AM4" s="10"/>
      <c r="AO4" s="10"/>
      <c r="AP4" s="10"/>
      <c r="AR4" s="10"/>
      <c r="AS4" s="10"/>
      <c r="AU4" s="10"/>
      <c r="AV4" s="10"/>
      <c r="AW4" s="10"/>
      <c r="AX4" s="10"/>
      <c r="AY4" s="10"/>
      <c r="AZ4" s="10"/>
      <c r="BA4" s="10"/>
    </row>
    <row r="5" spans="1:63" s="6" customFormat="1" ht="19.5" customHeight="1">
      <c r="A5" s="11" t="s">
        <v>54</v>
      </c>
      <c r="B5" s="806" t="s">
        <v>935</v>
      </c>
      <c r="C5" s="806"/>
      <c r="D5" s="806"/>
      <c r="E5" s="806"/>
      <c r="F5" s="806"/>
      <c r="G5" s="806"/>
      <c r="H5" s="806"/>
      <c r="I5" s="806"/>
      <c r="J5" s="12"/>
      <c r="K5" s="10"/>
      <c r="Q5" s="10"/>
      <c r="R5" s="10"/>
      <c r="T5" s="10"/>
      <c r="U5" s="10"/>
      <c r="W5" s="10"/>
      <c r="X5" s="10"/>
      <c r="Z5" s="10"/>
      <c r="AA5" s="10"/>
      <c r="AC5" s="10"/>
      <c r="AD5" s="10"/>
      <c r="AF5" s="10"/>
      <c r="AG5" s="10"/>
      <c r="AI5" s="10"/>
      <c r="AJ5" s="10"/>
      <c r="AL5" s="10"/>
      <c r="AM5" s="10"/>
      <c r="AO5" s="10"/>
      <c r="AP5" s="10"/>
      <c r="AR5" s="10"/>
      <c r="AS5" s="10"/>
      <c r="AU5" s="10"/>
      <c r="AV5" s="10"/>
      <c r="AW5" s="10"/>
      <c r="AX5" s="10"/>
      <c r="AY5" s="10"/>
      <c r="AZ5" s="10"/>
      <c r="BA5" s="10"/>
    </row>
    <row r="6" spans="1:63" s="6" customFormat="1" ht="15.75" customHeight="1">
      <c r="A6" s="11" t="s">
        <v>55</v>
      </c>
      <c r="B6" s="790" t="s">
        <v>196</v>
      </c>
      <c r="C6" s="791"/>
      <c r="D6" s="791"/>
      <c r="E6" s="791"/>
      <c r="F6" s="791"/>
      <c r="G6" s="791"/>
      <c r="H6" s="791"/>
      <c r="I6" s="791"/>
      <c r="J6" s="12"/>
      <c r="K6" s="16"/>
      <c r="M6" s="17"/>
      <c r="N6" s="17"/>
      <c r="O6" s="18"/>
      <c r="Q6" s="10"/>
      <c r="R6" s="10"/>
      <c r="T6" s="10"/>
      <c r="U6" s="10"/>
      <c r="W6" s="10"/>
      <c r="X6" s="10"/>
      <c r="Z6" s="10"/>
      <c r="AA6" s="10"/>
      <c r="AC6" s="10"/>
      <c r="AD6" s="10"/>
      <c r="AF6" s="10"/>
      <c r="AG6" s="10"/>
      <c r="AI6" s="10"/>
      <c r="AJ6" s="10"/>
      <c r="AL6" s="10"/>
      <c r="AM6" s="10"/>
      <c r="AO6" s="10"/>
      <c r="AP6" s="10"/>
      <c r="AR6" s="10"/>
      <c r="AS6" s="10"/>
      <c r="AU6" s="10"/>
      <c r="AV6" s="10"/>
      <c r="AW6" s="10"/>
      <c r="AX6" s="10"/>
      <c r="AY6" s="10"/>
      <c r="AZ6" s="10"/>
      <c r="BA6" s="10"/>
    </row>
    <row r="7" spans="1:63" s="6" customFormat="1" ht="21.75" customHeight="1">
      <c r="A7" s="11" t="s">
        <v>56</v>
      </c>
      <c r="B7" s="19">
        <f ca="1">TODAY()</f>
        <v>42853</v>
      </c>
      <c r="D7" s="20"/>
      <c r="E7" s="13"/>
      <c r="F7" s="13"/>
      <c r="G7" s="14" t="s">
        <v>57</v>
      </c>
      <c r="H7" s="15">
        <v>0.90249999999999997</v>
      </c>
      <c r="I7" s="12"/>
      <c r="J7" s="12"/>
      <c r="K7" s="10"/>
      <c r="M7" s="10"/>
      <c r="N7" s="10"/>
      <c r="O7" s="10"/>
      <c r="P7" s="21"/>
      <c r="Q7" s="10"/>
      <c r="R7" s="10"/>
      <c r="T7" s="10"/>
      <c r="U7" s="10"/>
      <c r="W7" s="10"/>
      <c r="X7" s="10"/>
      <c r="Z7" s="10"/>
      <c r="AA7" s="10"/>
      <c r="AC7" s="10"/>
      <c r="AD7" s="10"/>
      <c r="AF7" s="10"/>
      <c r="AG7" s="10"/>
      <c r="AI7" s="10"/>
      <c r="AJ7" s="10"/>
      <c r="AL7" s="10"/>
      <c r="AM7" s="10"/>
      <c r="AO7" s="10"/>
      <c r="AP7" s="10"/>
      <c r="AR7" s="10"/>
      <c r="AS7" s="10"/>
      <c r="AU7" s="10"/>
      <c r="AY7" s="10"/>
      <c r="AZ7" s="10"/>
      <c r="BA7" s="10"/>
    </row>
    <row r="8" spans="1:63" s="6" customFormat="1" ht="9" customHeight="1" thickBot="1">
      <c r="B8" s="22"/>
      <c r="C8" s="23"/>
      <c r="D8" s="24"/>
      <c r="E8" s="25"/>
      <c r="F8" s="9"/>
      <c r="G8" s="25"/>
      <c r="H8" s="25"/>
      <c r="I8" s="26"/>
      <c r="J8" s="26"/>
      <c r="K8" s="10"/>
      <c r="M8" s="10"/>
      <c r="N8" s="10"/>
      <c r="Q8" s="10"/>
      <c r="R8" s="10"/>
      <c r="T8" s="10"/>
      <c r="U8" s="10"/>
      <c r="W8" s="10"/>
      <c r="X8" s="10"/>
      <c r="Z8" s="10"/>
      <c r="AA8" s="10"/>
      <c r="AC8" s="10"/>
      <c r="AD8" s="10"/>
      <c r="AF8" s="10"/>
      <c r="AG8" s="10"/>
      <c r="AI8" s="10"/>
      <c r="AJ8" s="10"/>
      <c r="AL8" s="10"/>
      <c r="AM8" s="10"/>
      <c r="AO8" s="10"/>
      <c r="AP8" s="10"/>
      <c r="AR8" s="10"/>
      <c r="AS8" s="10"/>
      <c r="AU8" s="10"/>
      <c r="AV8" s="10"/>
      <c r="AW8" s="10"/>
      <c r="AX8" s="10"/>
      <c r="AY8" s="10"/>
      <c r="AZ8" s="10"/>
      <c r="BA8" s="10"/>
      <c r="BC8" s="807" t="s">
        <v>58</v>
      </c>
      <c r="BD8" s="807"/>
      <c r="BE8" s="807"/>
      <c r="BF8" s="807"/>
      <c r="BG8" s="807"/>
      <c r="BH8" s="807"/>
      <c r="BI8" s="807"/>
      <c r="BJ8" s="807"/>
      <c r="BK8" s="807"/>
    </row>
    <row r="9" spans="1:63" s="29" customFormat="1" ht="24.95" customHeight="1" thickBot="1">
      <c r="A9" s="808" t="str">
        <f>B5</f>
        <v>Obra: REFORMA E AMPLIAÇÃO CMEI SÃO DOMINGOS SÁVIO</v>
      </c>
      <c r="B9" s="809"/>
      <c r="C9" s="809"/>
      <c r="D9" s="809"/>
      <c r="E9" s="809"/>
      <c r="F9" s="809"/>
      <c r="G9" s="809"/>
      <c r="H9" s="810"/>
      <c r="I9" s="27"/>
      <c r="J9" s="27"/>
      <c r="K9" s="28"/>
      <c r="L9" s="28"/>
    </row>
    <row r="10" spans="1:63" s="37" customFormat="1" ht="12.75" customHeight="1" thickBot="1">
      <c r="A10" s="30"/>
      <c r="B10" s="30"/>
      <c r="C10" s="30"/>
      <c r="D10" s="30"/>
      <c r="E10" s="30"/>
      <c r="F10" s="31"/>
      <c r="G10" s="30"/>
      <c r="H10" s="32"/>
      <c r="I10" s="33"/>
      <c r="J10" s="34"/>
      <c r="K10" s="35"/>
      <c r="L10" s="36">
        <f>TRUNC(F10*K10,2)</f>
        <v>0</v>
      </c>
    </row>
    <row r="11" spans="1:63" s="42" customFormat="1" ht="21" customHeight="1">
      <c r="A11" s="811" t="s">
        <v>7</v>
      </c>
      <c r="B11" s="814" t="s">
        <v>59</v>
      </c>
      <c r="C11" s="811" t="s">
        <v>9</v>
      </c>
      <c r="D11" s="811" t="s">
        <v>60</v>
      </c>
      <c r="E11" s="817" t="s">
        <v>11</v>
      </c>
      <c r="F11" s="817" t="s">
        <v>12</v>
      </c>
      <c r="G11" s="820" t="s">
        <v>61</v>
      </c>
      <c r="H11" s="821"/>
      <c r="I11" s="38"/>
      <c r="J11" s="39" t="s">
        <v>18</v>
      </c>
      <c r="K11" s="824" t="s">
        <v>62</v>
      </c>
      <c r="L11" s="825"/>
      <c r="M11" s="826"/>
      <c r="N11" s="41"/>
      <c r="O11" s="828"/>
    </row>
    <row r="12" spans="1:63" s="37" customFormat="1" ht="21" customHeight="1" thickBot="1">
      <c r="A12" s="812"/>
      <c r="B12" s="815"/>
      <c r="C12" s="812"/>
      <c r="D12" s="812"/>
      <c r="E12" s="818"/>
      <c r="F12" s="818"/>
      <c r="G12" s="822"/>
      <c r="H12" s="823"/>
      <c r="I12" s="43"/>
      <c r="J12" s="43"/>
      <c r="K12" s="44" t="s">
        <v>63</v>
      </c>
      <c r="L12" s="40" t="s">
        <v>18</v>
      </c>
      <c r="M12" s="827"/>
      <c r="N12" s="45"/>
      <c r="O12" s="829"/>
    </row>
    <row r="13" spans="1:63" s="37" customFormat="1" ht="21" customHeight="1" thickBot="1">
      <c r="A13" s="813"/>
      <c r="B13" s="816"/>
      <c r="C13" s="813"/>
      <c r="D13" s="813"/>
      <c r="E13" s="819"/>
      <c r="F13" s="819"/>
      <c r="G13" s="46" t="s">
        <v>63</v>
      </c>
      <c r="H13" s="46" t="s">
        <v>18</v>
      </c>
      <c r="I13" s="43"/>
      <c r="J13" s="43"/>
      <c r="K13" s="47"/>
      <c r="L13" s="48"/>
    </row>
    <row r="14" spans="1:63" s="37" customFormat="1">
      <c r="A14" s="49"/>
      <c r="B14" s="50"/>
      <c r="C14" s="50"/>
      <c r="D14" s="51"/>
      <c r="E14" s="50"/>
      <c r="F14" s="52"/>
      <c r="G14" s="50"/>
      <c r="H14" s="53"/>
      <c r="I14" s="43"/>
      <c r="J14" s="54"/>
      <c r="K14" s="47"/>
      <c r="L14" s="48"/>
    </row>
    <row r="15" spans="1:63" s="152" customFormat="1" ht="57">
      <c r="A15" s="126" t="s">
        <v>91</v>
      </c>
      <c r="B15" s="282" t="s">
        <v>1007</v>
      </c>
      <c r="C15" s="153" t="s">
        <v>79</v>
      </c>
      <c r="D15" s="154" t="s">
        <v>92</v>
      </c>
      <c r="E15" s="153" t="s">
        <v>31</v>
      </c>
      <c r="F15" s="155">
        <v>1</v>
      </c>
      <c r="G15" s="156">
        <f>H32</f>
        <v>33.79</v>
      </c>
      <c r="H15" s="157">
        <f>TRUNC(G15*F15,2)</f>
        <v>33.79</v>
      </c>
    </row>
    <row r="16" spans="1:63">
      <c r="A16" s="62"/>
      <c r="B16" s="63"/>
      <c r="C16" s="63"/>
      <c r="D16" s="64"/>
      <c r="E16" s="63"/>
      <c r="F16" s="65"/>
      <c r="G16" s="66"/>
      <c r="H16" s="67"/>
    </row>
    <row r="17" spans="1:8">
      <c r="A17" s="71"/>
      <c r="B17" s="72"/>
      <c r="C17" s="72"/>
      <c r="D17" s="73" t="s">
        <v>65</v>
      </c>
      <c r="E17" s="72"/>
      <c r="F17" s="74"/>
      <c r="G17" s="75"/>
      <c r="H17" s="76">
        <f>SUM(H18:H19)</f>
        <v>0</v>
      </c>
    </row>
    <row r="18" spans="1:8">
      <c r="A18" s="78"/>
      <c r="B18" s="79"/>
      <c r="C18" s="79"/>
      <c r="D18" s="73"/>
      <c r="E18" s="72"/>
      <c r="F18" s="80"/>
      <c r="G18" s="81"/>
      <c r="H18" s="76">
        <f>ROUND(G18*F18,2)</f>
        <v>0</v>
      </c>
    </row>
    <row r="19" spans="1:8">
      <c r="A19" s="78"/>
      <c r="B19" s="79"/>
      <c r="C19" s="79"/>
      <c r="D19" s="73"/>
      <c r="E19" s="72"/>
      <c r="F19" s="80"/>
      <c r="G19" s="81"/>
      <c r="H19" s="76">
        <f>ROUND(G19*F19,2)</f>
        <v>0</v>
      </c>
    </row>
    <row r="20" spans="1:8">
      <c r="A20" s="71"/>
      <c r="B20" s="72"/>
      <c r="C20" s="72"/>
      <c r="D20" s="73" t="s">
        <v>66</v>
      </c>
      <c r="E20" s="72"/>
      <c r="F20" s="80"/>
      <c r="G20" s="66"/>
      <c r="H20" s="76">
        <f>SUM(H21:H24)</f>
        <v>19.850000000000001</v>
      </c>
    </row>
    <row r="21" spans="1:8">
      <c r="A21" s="78"/>
      <c r="B21" s="84" t="s">
        <v>74</v>
      </c>
      <c r="C21" s="79"/>
      <c r="D21" s="73" t="s">
        <v>75</v>
      </c>
      <c r="E21" s="72" t="s">
        <v>76</v>
      </c>
      <c r="F21" s="80">
        <v>1</v>
      </c>
      <c r="G21" s="449">
        <v>8.3000000000000007</v>
      </c>
      <c r="H21" s="76">
        <f>ROUND(G21*F21,2)</f>
        <v>8.3000000000000007</v>
      </c>
    </row>
    <row r="22" spans="1:8">
      <c r="A22" s="78"/>
      <c r="B22" s="84" t="s">
        <v>82</v>
      </c>
      <c r="C22" s="79"/>
      <c r="D22" s="73" t="s">
        <v>83</v>
      </c>
      <c r="E22" s="72" t="s">
        <v>76</v>
      </c>
      <c r="F22" s="80">
        <v>1</v>
      </c>
      <c r="G22" s="449">
        <v>11.55</v>
      </c>
      <c r="H22" s="76">
        <f>ROUND(G22*F22,2)</f>
        <v>11.55</v>
      </c>
    </row>
    <row r="23" spans="1:8">
      <c r="A23" s="78"/>
      <c r="B23" s="79"/>
      <c r="C23" s="79"/>
      <c r="D23" s="73"/>
      <c r="E23" s="72"/>
      <c r="F23" s="80"/>
      <c r="G23" s="81"/>
      <c r="H23" s="76">
        <f>ROUND(G23*F23,2)</f>
        <v>0</v>
      </c>
    </row>
    <row r="24" spans="1:8">
      <c r="A24" s="71"/>
      <c r="B24" s="72"/>
      <c r="C24" s="72"/>
      <c r="D24" s="73" t="s">
        <v>67</v>
      </c>
      <c r="E24" s="72" t="s">
        <v>0</v>
      </c>
      <c r="F24" s="803">
        <v>90.25</v>
      </c>
      <c r="G24" s="803"/>
      <c r="H24" s="76"/>
    </row>
    <row r="25" spans="1:8">
      <c r="A25" s="71"/>
      <c r="B25" s="72"/>
      <c r="C25" s="72"/>
      <c r="D25" s="73"/>
      <c r="E25" s="72"/>
      <c r="F25" s="80"/>
      <c r="G25" s="85"/>
      <c r="H25" s="86"/>
    </row>
    <row r="26" spans="1:8">
      <c r="A26" s="71"/>
      <c r="B26" s="72"/>
      <c r="C26" s="72"/>
      <c r="D26" s="73" t="s">
        <v>68</v>
      </c>
      <c r="E26" s="72"/>
      <c r="F26" s="80"/>
      <c r="G26" s="85"/>
      <c r="H26" s="76">
        <f>SUM(H27:H29)</f>
        <v>13.94</v>
      </c>
    </row>
    <row r="27" spans="1:8">
      <c r="A27" s="78"/>
      <c r="B27" s="91" t="s">
        <v>93</v>
      </c>
      <c r="C27" s="79"/>
      <c r="D27" s="73" t="s">
        <v>92</v>
      </c>
      <c r="E27" s="72" t="s">
        <v>31</v>
      </c>
      <c r="F27" s="80">
        <v>1</v>
      </c>
      <c r="G27" s="449">
        <v>13.94</v>
      </c>
      <c r="H27" s="76">
        <f>ROUND(G27*F27,2)</f>
        <v>13.94</v>
      </c>
    </row>
    <row r="28" spans="1:8">
      <c r="A28" s="78"/>
      <c r="B28" s="79"/>
      <c r="C28" s="79"/>
      <c r="D28" s="73"/>
      <c r="E28" s="72"/>
      <c r="F28" s="80"/>
      <c r="G28" s="81"/>
      <c r="H28" s="76">
        <f>ROUND(G28*F28,2)</f>
        <v>0</v>
      </c>
    </row>
    <row r="29" spans="1:8">
      <c r="A29" s="71"/>
      <c r="B29" s="72"/>
      <c r="C29" s="72"/>
      <c r="D29" s="73"/>
      <c r="E29" s="72">
        <v>0</v>
      </c>
      <c r="F29" s="74"/>
      <c r="G29" s="81"/>
      <c r="H29" s="76"/>
    </row>
    <row r="30" spans="1:8">
      <c r="A30" s="71"/>
      <c r="B30" s="72"/>
      <c r="C30" s="72"/>
      <c r="D30" s="73" t="s">
        <v>71</v>
      </c>
      <c r="E30" s="72"/>
      <c r="F30" s="65"/>
      <c r="G30" s="85"/>
      <c r="H30" s="76">
        <f>+H26+H20+H17</f>
        <v>33.79</v>
      </c>
    </row>
    <row r="31" spans="1:8">
      <c r="A31" s="71"/>
      <c r="B31" s="72"/>
      <c r="C31" s="72"/>
      <c r="D31" s="73" t="s">
        <v>72</v>
      </c>
      <c r="E31" s="72" t="s">
        <v>0</v>
      </c>
      <c r="F31" s="65"/>
      <c r="G31" s="85"/>
      <c r="H31" s="76">
        <f>ROUND(H30*F31/100,2)</f>
        <v>0</v>
      </c>
    </row>
    <row r="32" spans="1:8">
      <c r="A32" s="71"/>
      <c r="B32" s="72"/>
      <c r="C32" s="72"/>
      <c r="D32" s="73" t="s">
        <v>73</v>
      </c>
      <c r="E32" s="72"/>
      <c r="F32" s="74"/>
      <c r="G32" s="85"/>
      <c r="H32" s="76">
        <f>+H31+H30</f>
        <v>33.79</v>
      </c>
    </row>
    <row r="33" spans="1:8">
      <c r="A33" s="71"/>
      <c r="B33" s="72"/>
      <c r="C33" s="72"/>
      <c r="D33" s="73"/>
      <c r="E33" s="72"/>
      <c r="F33" s="74"/>
      <c r="G33" s="85"/>
      <c r="H33" s="76"/>
    </row>
    <row r="35" spans="1:8" s="152" customFormat="1" ht="57">
      <c r="A35" s="126" t="s">
        <v>91</v>
      </c>
      <c r="B35" s="282" t="s">
        <v>1007</v>
      </c>
      <c r="C35" s="153" t="s">
        <v>81</v>
      </c>
      <c r="D35" s="154" t="s">
        <v>223</v>
      </c>
      <c r="E35" s="153" t="s">
        <v>31</v>
      </c>
      <c r="F35" s="155">
        <v>1</v>
      </c>
      <c r="G35" s="156">
        <f>H52</f>
        <v>28.54</v>
      </c>
      <c r="H35" s="157">
        <f>TRUNC(G35*F35,2)</f>
        <v>28.54</v>
      </c>
    </row>
    <row r="36" spans="1:8">
      <c r="A36" s="62"/>
      <c r="B36" s="63"/>
      <c r="C36" s="63"/>
      <c r="D36" s="64"/>
      <c r="E36" s="63"/>
      <c r="F36" s="65"/>
      <c r="G36" s="66"/>
      <c r="H36" s="67"/>
    </row>
    <row r="37" spans="1:8">
      <c r="A37" s="71"/>
      <c r="B37" s="72"/>
      <c r="C37" s="72"/>
      <c r="D37" s="73" t="s">
        <v>65</v>
      </c>
      <c r="E37" s="72"/>
      <c r="F37" s="74"/>
      <c r="G37" s="75"/>
      <c r="H37" s="76">
        <f>SUM(H38:H39)</f>
        <v>0</v>
      </c>
    </row>
    <row r="38" spans="1:8">
      <c r="A38" s="78"/>
      <c r="B38" s="79"/>
      <c r="C38" s="79"/>
      <c r="D38" s="73"/>
      <c r="E38" s="72"/>
      <c r="F38" s="80"/>
      <c r="G38" s="81"/>
      <c r="H38" s="76">
        <f>ROUND(G38*F38,2)</f>
        <v>0</v>
      </c>
    </row>
    <row r="39" spans="1:8">
      <c r="A39" s="78"/>
      <c r="B39" s="79"/>
      <c r="C39" s="79"/>
      <c r="D39" s="73"/>
      <c r="E39" s="72"/>
      <c r="F39" s="80"/>
      <c r="G39" s="81"/>
      <c r="H39" s="76">
        <f>ROUND(G39*F39,2)</f>
        <v>0</v>
      </c>
    </row>
    <row r="40" spans="1:8">
      <c r="A40" s="71"/>
      <c r="B40" s="72"/>
      <c r="C40" s="72"/>
      <c r="D40" s="73" t="s">
        <v>66</v>
      </c>
      <c r="E40" s="72"/>
      <c r="F40" s="80"/>
      <c r="G40" s="66"/>
      <c r="H40" s="76">
        <f>SUM(H41:H44)</f>
        <v>6.95</v>
      </c>
    </row>
    <row r="41" spans="1:8">
      <c r="A41" s="78"/>
      <c r="B41" s="84" t="s">
        <v>74</v>
      </c>
      <c r="C41" s="79"/>
      <c r="D41" s="73" t="s">
        <v>75</v>
      </c>
      <c r="E41" s="72" t="s">
        <v>76</v>
      </c>
      <c r="F41" s="80">
        <v>0.35</v>
      </c>
      <c r="G41" s="449">
        <v>8.3000000000000007</v>
      </c>
      <c r="H41" s="76">
        <f>ROUND(G41*F41,2)</f>
        <v>2.91</v>
      </c>
    </row>
    <row r="42" spans="1:8">
      <c r="A42" s="78"/>
      <c r="B42" s="84" t="s">
        <v>82</v>
      </c>
      <c r="C42" s="79"/>
      <c r="D42" s="73" t="s">
        <v>83</v>
      </c>
      <c r="E42" s="72" t="s">
        <v>76</v>
      </c>
      <c r="F42" s="80">
        <f>F41</f>
        <v>0.35</v>
      </c>
      <c r="G42" s="449">
        <v>11.55</v>
      </c>
      <c r="H42" s="76">
        <f>ROUND(G42*F42,2)</f>
        <v>4.04</v>
      </c>
    </row>
    <row r="43" spans="1:8">
      <c r="A43" s="78"/>
      <c r="B43" s="79"/>
      <c r="C43" s="79"/>
      <c r="D43" s="73"/>
      <c r="E43" s="72"/>
      <c r="F43" s="80"/>
      <c r="G43" s="81"/>
      <c r="H43" s="76">
        <f>ROUND(G43*F43,2)</f>
        <v>0</v>
      </c>
    </row>
    <row r="44" spans="1:8">
      <c r="A44" s="71"/>
      <c r="B44" s="72"/>
      <c r="C44" s="72"/>
      <c r="D44" s="73" t="s">
        <v>67</v>
      </c>
      <c r="E44" s="72" t="s">
        <v>0</v>
      </c>
      <c r="F44" s="803">
        <v>90.25</v>
      </c>
      <c r="G44" s="803"/>
      <c r="H44" s="76"/>
    </row>
    <row r="45" spans="1:8">
      <c r="A45" s="71"/>
      <c r="B45" s="72"/>
      <c r="C45" s="72"/>
      <c r="D45" s="73"/>
      <c r="E45" s="72"/>
      <c r="F45" s="80"/>
      <c r="G45" s="85"/>
      <c r="H45" s="86"/>
    </row>
    <row r="46" spans="1:8">
      <c r="A46" s="71"/>
      <c r="B46" s="72"/>
      <c r="C46" s="72"/>
      <c r="D46" s="73" t="s">
        <v>68</v>
      </c>
      <c r="E46" s="72"/>
      <c r="F46" s="80"/>
      <c r="G46" s="85"/>
      <c r="H46" s="76">
        <f>SUM(H47:H49)</f>
        <v>21.59</v>
      </c>
    </row>
    <row r="47" spans="1:8">
      <c r="A47" s="78"/>
      <c r="B47" s="84" t="s">
        <v>614</v>
      </c>
      <c r="C47" s="79"/>
      <c r="D47" s="73" t="s">
        <v>615</v>
      </c>
      <c r="E47" s="72" t="s">
        <v>31</v>
      </c>
      <c r="F47" s="80">
        <v>1</v>
      </c>
      <c r="G47" s="81">
        <v>18</v>
      </c>
      <c r="H47" s="76">
        <f>ROUND(G47*F47,2)</f>
        <v>18</v>
      </c>
    </row>
    <row r="48" spans="1:8">
      <c r="A48" s="78"/>
      <c r="B48" s="84" t="s">
        <v>616</v>
      </c>
      <c r="C48" s="79"/>
      <c r="D48" s="73" t="s">
        <v>617</v>
      </c>
      <c r="E48" s="72" t="s">
        <v>31</v>
      </c>
      <c r="F48" s="80">
        <v>1</v>
      </c>
      <c r="G48" s="449">
        <v>3.59</v>
      </c>
      <c r="H48" s="76">
        <f>ROUND(G48*F48,2)</f>
        <v>3.59</v>
      </c>
    </row>
    <row r="49" spans="1:8">
      <c r="A49" s="71"/>
      <c r="B49" s="72"/>
      <c r="C49" s="72"/>
      <c r="D49" s="73"/>
      <c r="E49" s="72">
        <v>0</v>
      </c>
      <c r="F49" s="74"/>
      <c r="G49" s="81"/>
      <c r="H49" s="76"/>
    </row>
    <row r="50" spans="1:8">
      <c r="A50" s="71"/>
      <c r="B50" s="72"/>
      <c r="C50" s="72"/>
      <c r="D50" s="73" t="s">
        <v>71</v>
      </c>
      <c r="E50" s="72"/>
      <c r="F50" s="65"/>
      <c r="G50" s="85"/>
      <c r="H50" s="76">
        <f>+H46+H40+H37</f>
        <v>28.54</v>
      </c>
    </row>
    <row r="51" spans="1:8">
      <c r="A51" s="71"/>
      <c r="B51" s="72"/>
      <c r="C51" s="72"/>
      <c r="D51" s="73" t="s">
        <v>72</v>
      </c>
      <c r="E51" s="72" t="s">
        <v>0</v>
      </c>
      <c r="F51" s="65"/>
      <c r="G51" s="85"/>
      <c r="H51" s="76">
        <f>ROUND(H50*F51/100,2)</f>
        <v>0</v>
      </c>
    </row>
    <row r="52" spans="1:8">
      <c r="A52" s="71"/>
      <c r="B52" s="72"/>
      <c r="C52" s="72"/>
      <c r="D52" s="73" t="s">
        <v>73</v>
      </c>
      <c r="E52" s="72"/>
      <c r="F52" s="74"/>
      <c r="G52" s="85"/>
      <c r="H52" s="76">
        <f>+H51+H50</f>
        <v>28.54</v>
      </c>
    </row>
    <row r="53" spans="1:8">
      <c r="A53" s="71"/>
      <c r="B53" s="72"/>
      <c r="C53" s="72"/>
      <c r="D53" s="73"/>
      <c r="E53" s="72"/>
      <c r="F53" s="74"/>
      <c r="G53" s="85"/>
      <c r="H53" s="76"/>
    </row>
    <row r="55" spans="1:8" s="152" customFormat="1" ht="57">
      <c r="A55" s="126" t="s">
        <v>91</v>
      </c>
      <c r="B55" s="282" t="s">
        <v>1007</v>
      </c>
      <c r="C55" s="153" t="s">
        <v>623</v>
      </c>
      <c r="D55" s="154" t="s">
        <v>621</v>
      </c>
      <c r="E55" s="153" t="s">
        <v>31</v>
      </c>
      <c r="F55" s="155">
        <v>1</v>
      </c>
      <c r="G55" s="156">
        <f>H72</f>
        <v>37.54</v>
      </c>
      <c r="H55" s="157">
        <f>TRUNC(G55*F55,2)</f>
        <v>37.54</v>
      </c>
    </row>
    <row r="56" spans="1:8">
      <c r="A56" s="62"/>
      <c r="B56" s="63"/>
      <c r="C56" s="63"/>
      <c r="D56" s="64"/>
      <c r="E56" s="63"/>
      <c r="F56" s="65"/>
      <c r="G56" s="66"/>
      <c r="H56" s="67"/>
    </row>
    <row r="57" spans="1:8">
      <c r="A57" s="71"/>
      <c r="B57" s="72"/>
      <c r="C57" s="72"/>
      <c r="D57" s="73" t="s">
        <v>65</v>
      </c>
      <c r="E57" s="72"/>
      <c r="F57" s="74"/>
      <c r="G57" s="75"/>
      <c r="H57" s="76">
        <f>SUM(H58:H59)</f>
        <v>0</v>
      </c>
    </row>
    <row r="58" spans="1:8">
      <c r="A58" s="78"/>
      <c r="B58" s="79"/>
      <c r="C58" s="79"/>
      <c r="D58" s="73"/>
      <c r="E58" s="72"/>
      <c r="F58" s="80"/>
      <c r="G58" s="81"/>
      <c r="H58" s="76">
        <f>ROUND(G58*F58,2)</f>
        <v>0</v>
      </c>
    </row>
    <row r="59" spans="1:8">
      <c r="A59" s="78"/>
      <c r="B59" s="79"/>
      <c r="C59" s="79"/>
      <c r="D59" s="73"/>
      <c r="E59" s="72"/>
      <c r="F59" s="80"/>
      <c r="G59" s="81"/>
      <c r="H59" s="76">
        <f>ROUND(G59*F59,2)</f>
        <v>0</v>
      </c>
    </row>
    <row r="60" spans="1:8">
      <c r="A60" s="71"/>
      <c r="B60" s="72"/>
      <c r="C60" s="72"/>
      <c r="D60" s="73" t="s">
        <v>66</v>
      </c>
      <c r="E60" s="72"/>
      <c r="F60" s="80"/>
      <c r="G60" s="66"/>
      <c r="H60" s="76">
        <f>SUM(H61:H64)</f>
        <v>6.95</v>
      </c>
    </row>
    <row r="61" spans="1:8">
      <c r="A61" s="78"/>
      <c r="B61" s="84" t="s">
        <v>74</v>
      </c>
      <c r="C61" s="79"/>
      <c r="D61" s="73" t="s">
        <v>75</v>
      </c>
      <c r="E61" s="72" t="s">
        <v>76</v>
      </c>
      <c r="F61" s="80">
        <v>0.35</v>
      </c>
      <c r="G61" s="449">
        <v>8.3000000000000007</v>
      </c>
      <c r="H61" s="76">
        <f>ROUND(G61*F61,2)</f>
        <v>2.91</v>
      </c>
    </row>
    <row r="62" spans="1:8">
      <c r="A62" s="78"/>
      <c r="B62" s="84" t="s">
        <v>82</v>
      </c>
      <c r="C62" s="79"/>
      <c r="D62" s="73" t="s">
        <v>83</v>
      </c>
      <c r="E62" s="72" t="s">
        <v>76</v>
      </c>
      <c r="F62" s="80">
        <f>F61</f>
        <v>0.35</v>
      </c>
      <c r="G62" s="449">
        <v>11.55</v>
      </c>
      <c r="H62" s="76">
        <f>ROUND(G62*F62,2)</f>
        <v>4.04</v>
      </c>
    </row>
    <row r="63" spans="1:8">
      <c r="A63" s="78"/>
      <c r="B63" s="79"/>
      <c r="C63" s="79"/>
      <c r="D63" s="73"/>
      <c r="E63" s="72"/>
      <c r="F63" s="80"/>
      <c r="G63" s="81"/>
      <c r="H63" s="76">
        <f>ROUND(G63*F63,2)</f>
        <v>0</v>
      </c>
    </row>
    <row r="64" spans="1:8">
      <c r="A64" s="71"/>
      <c r="B64" s="72"/>
      <c r="C64" s="72"/>
      <c r="D64" s="73" t="s">
        <v>67</v>
      </c>
      <c r="E64" s="72" t="s">
        <v>0</v>
      </c>
      <c r="F64" s="803">
        <v>90.25</v>
      </c>
      <c r="G64" s="803"/>
      <c r="H64" s="76"/>
    </row>
    <row r="65" spans="1:8">
      <c r="A65" s="71"/>
      <c r="B65" s="72"/>
      <c r="C65" s="72"/>
      <c r="D65" s="73"/>
      <c r="E65" s="72"/>
      <c r="F65" s="80"/>
      <c r="G65" s="85"/>
      <c r="H65" s="86"/>
    </row>
    <row r="66" spans="1:8">
      <c r="A66" s="71"/>
      <c r="B66" s="72"/>
      <c r="C66" s="72"/>
      <c r="D66" s="73" t="s">
        <v>68</v>
      </c>
      <c r="E66" s="72"/>
      <c r="F66" s="80"/>
      <c r="G66" s="85"/>
      <c r="H66" s="76">
        <f>SUM(H67:H69)</f>
        <v>30.59</v>
      </c>
    </row>
    <row r="67" spans="1:8">
      <c r="A67" s="78"/>
      <c r="B67" s="84" t="s">
        <v>614</v>
      </c>
      <c r="C67" s="79"/>
      <c r="D67" s="73" t="s">
        <v>622</v>
      </c>
      <c r="E67" s="72" t="s">
        <v>31</v>
      </c>
      <c r="F67" s="80">
        <v>1</v>
      </c>
      <c r="G67" s="81">
        <v>27</v>
      </c>
      <c r="H67" s="76">
        <f>ROUND(G67*F67,2)</f>
        <v>27</v>
      </c>
    </row>
    <row r="68" spans="1:8">
      <c r="A68" s="78"/>
      <c r="B68" s="84" t="s">
        <v>616</v>
      </c>
      <c r="C68" s="79"/>
      <c r="D68" s="73" t="s">
        <v>617</v>
      </c>
      <c r="E68" s="72" t="s">
        <v>31</v>
      </c>
      <c r="F68" s="80">
        <v>1</v>
      </c>
      <c r="G68" s="449">
        <v>3.59</v>
      </c>
      <c r="H68" s="76">
        <f>ROUND(G68*F68,2)</f>
        <v>3.59</v>
      </c>
    </row>
    <row r="69" spans="1:8">
      <c r="A69" s="71"/>
      <c r="B69" s="72"/>
      <c r="C69" s="72"/>
      <c r="D69" s="73"/>
      <c r="E69" s="72">
        <v>0</v>
      </c>
      <c r="F69" s="74"/>
      <c r="G69" s="81"/>
      <c r="H69" s="76"/>
    </row>
    <row r="70" spans="1:8">
      <c r="A70" s="71"/>
      <c r="B70" s="72"/>
      <c r="C70" s="72"/>
      <c r="D70" s="73" t="s">
        <v>71</v>
      </c>
      <c r="E70" s="72"/>
      <c r="F70" s="65"/>
      <c r="G70" s="85"/>
      <c r="H70" s="76">
        <f>+H66+H60+H57</f>
        <v>37.54</v>
      </c>
    </row>
    <row r="71" spans="1:8">
      <c r="A71" s="71"/>
      <c r="B71" s="72"/>
      <c r="C71" s="72"/>
      <c r="D71" s="73" t="s">
        <v>72</v>
      </c>
      <c r="E71" s="72" t="s">
        <v>0</v>
      </c>
      <c r="F71" s="65"/>
      <c r="G71" s="85"/>
      <c r="H71" s="76">
        <f>ROUND(H70*F71/100,2)</f>
        <v>0</v>
      </c>
    </row>
    <row r="72" spans="1:8">
      <c r="A72" s="71"/>
      <c r="B72" s="72"/>
      <c r="C72" s="72"/>
      <c r="D72" s="73" t="s">
        <v>73</v>
      </c>
      <c r="E72" s="72"/>
      <c r="F72" s="74"/>
      <c r="G72" s="85"/>
      <c r="H72" s="76">
        <f>+H71+H70</f>
        <v>37.54</v>
      </c>
    </row>
    <row r="73" spans="1:8">
      <c r="A73" s="71"/>
      <c r="B73" s="72"/>
      <c r="C73" s="72"/>
      <c r="D73" s="73"/>
      <c r="E73" s="72"/>
      <c r="F73" s="74"/>
      <c r="G73" s="85"/>
      <c r="H73" s="76"/>
    </row>
    <row r="75" spans="1:8" s="152" customFormat="1" ht="57">
      <c r="A75" s="126" t="s">
        <v>91</v>
      </c>
      <c r="B75" s="282" t="s">
        <v>1007</v>
      </c>
      <c r="C75" s="153" t="s">
        <v>84</v>
      </c>
      <c r="D75" s="154" t="s">
        <v>225</v>
      </c>
      <c r="E75" s="153" t="s">
        <v>31</v>
      </c>
      <c r="F75" s="155">
        <v>1</v>
      </c>
      <c r="G75" s="156">
        <f>H92</f>
        <v>65.540000000000006</v>
      </c>
      <c r="H75" s="157">
        <f>TRUNC(G75*F75,2)</f>
        <v>65.540000000000006</v>
      </c>
    </row>
    <row r="76" spans="1:8">
      <c r="A76" s="62"/>
      <c r="B76" s="63"/>
      <c r="C76" s="63"/>
      <c r="D76" s="64"/>
      <c r="E76" s="63"/>
      <c r="F76" s="65"/>
      <c r="G76" s="66"/>
      <c r="H76" s="67"/>
    </row>
    <row r="77" spans="1:8">
      <c r="A77" s="71"/>
      <c r="B77" s="72"/>
      <c r="C77" s="72"/>
      <c r="D77" s="73" t="s">
        <v>65</v>
      </c>
      <c r="E77" s="72"/>
      <c r="F77" s="74"/>
      <c r="G77" s="75"/>
      <c r="H77" s="76">
        <f>SUM(H78:H79)</f>
        <v>0</v>
      </c>
    </row>
    <row r="78" spans="1:8">
      <c r="A78" s="78"/>
      <c r="B78" s="79"/>
      <c r="C78" s="79"/>
      <c r="D78" s="73"/>
      <c r="E78" s="72"/>
      <c r="F78" s="80"/>
      <c r="G78" s="81"/>
      <c r="H78" s="76">
        <f>ROUND(G78*F78,2)</f>
        <v>0</v>
      </c>
    </row>
    <row r="79" spans="1:8">
      <c r="A79" s="78"/>
      <c r="B79" s="79"/>
      <c r="C79" s="79"/>
      <c r="D79" s="73"/>
      <c r="E79" s="72"/>
      <c r="F79" s="80"/>
      <c r="G79" s="81"/>
      <c r="H79" s="76">
        <f>ROUND(G79*F79,2)</f>
        <v>0</v>
      </c>
    </row>
    <row r="80" spans="1:8">
      <c r="A80" s="71"/>
      <c r="B80" s="72"/>
      <c r="C80" s="72"/>
      <c r="D80" s="73" t="s">
        <v>66</v>
      </c>
      <c r="E80" s="72"/>
      <c r="F80" s="80"/>
      <c r="G80" s="66"/>
      <c r="H80" s="76">
        <f>SUM(H81:H84)</f>
        <v>6.95</v>
      </c>
    </row>
    <row r="81" spans="1:8">
      <c r="A81" s="78"/>
      <c r="B81" s="84" t="s">
        <v>74</v>
      </c>
      <c r="C81" s="79"/>
      <c r="D81" s="73" t="s">
        <v>75</v>
      </c>
      <c r="E81" s="72" t="s">
        <v>76</v>
      </c>
      <c r="F81" s="80">
        <v>0.35</v>
      </c>
      <c r="G81" s="449">
        <v>8.3000000000000007</v>
      </c>
      <c r="H81" s="76">
        <f>ROUND(G81*F81,2)</f>
        <v>2.91</v>
      </c>
    </row>
    <row r="82" spans="1:8">
      <c r="A82" s="78"/>
      <c r="B82" s="84" t="s">
        <v>82</v>
      </c>
      <c r="C82" s="79"/>
      <c r="D82" s="73" t="s">
        <v>83</v>
      </c>
      <c r="E82" s="72" t="s">
        <v>76</v>
      </c>
      <c r="F82" s="80">
        <f>F81</f>
        <v>0.35</v>
      </c>
      <c r="G82" s="449">
        <v>11.55</v>
      </c>
      <c r="H82" s="76">
        <f>ROUND(G82*F82,2)</f>
        <v>4.04</v>
      </c>
    </row>
    <row r="83" spans="1:8">
      <c r="A83" s="78"/>
      <c r="B83" s="79"/>
      <c r="C83" s="79"/>
      <c r="D83" s="73"/>
      <c r="E83" s="72"/>
      <c r="F83" s="80"/>
      <c r="G83" s="81"/>
      <c r="H83" s="76">
        <f>ROUND(G83*F83,2)</f>
        <v>0</v>
      </c>
    </row>
    <row r="84" spans="1:8">
      <c r="A84" s="71"/>
      <c r="B84" s="72"/>
      <c r="C84" s="72"/>
      <c r="D84" s="73" t="s">
        <v>67</v>
      </c>
      <c r="E84" s="72" t="s">
        <v>0</v>
      </c>
      <c r="F84" s="803">
        <v>90.25</v>
      </c>
      <c r="G84" s="803"/>
      <c r="H84" s="76"/>
    </row>
    <row r="85" spans="1:8">
      <c r="A85" s="71"/>
      <c r="B85" s="72"/>
      <c r="C85" s="72"/>
      <c r="D85" s="73"/>
      <c r="E85" s="72"/>
      <c r="F85" s="80"/>
      <c r="G85" s="85"/>
      <c r="H85" s="86"/>
    </row>
    <row r="86" spans="1:8">
      <c r="A86" s="71"/>
      <c r="B86" s="72"/>
      <c r="C86" s="72"/>
      <c r="D86" s="73" t="s">
        <v>68</v>
      </c>
      <c r="E86" s="72"/>
      <c r="F86" s="80"/>
      <c r="G86" s="85"/>
      <c r="H86" s="76">
        <f>SUM(H87:H89)</f>
        <v>58.59</v>
      </c>
    </row>
    <row r="87" spans="1:8">
      <c r="A87" s="78"/>
      <c r="B87" s="91" t="s">
        <v>614</v>
      </c>
      <c r="C87" s="79"/>
      <c r="D87" s="73" t="s">
        <v>618</v>
      </c>
      <c r="E87" s="72" t="s">
        <v>31</v>
      </c>
      <c r="F87" s="80">
        <v>1</v>
      </c>
      <c r="G87" s="81">
        <v>55</v>
      </c>
      <c r="H87" s="76">
        <f>ROUND(G87*F87,2)</f>
        <v>55</v>
      </c>
    </row>
    <row r="88" spans="1:8">
      <c r="A88" s="78"/>
      <c r="B88" s="84" t="s">
        <v>616</v>
      </c>
      <c r="C88" s="79"/>
      <c r="D88" s="73" t="s">
        <v>617</v>
      </c>
      <c r="E88" s="72" t="s">
        <v>31</v>
      </c>
      <c r="F88" s="80">
        <v>1</v>
      </c>
      <c r="G88" s="449">
        <v>3.59</v>
      </c>
      <c r="H88" s="76">
        <f>ROUND(G88*F88,2)</f>
        <v>3.59</v>
      </c>
    </row>
    <row r="89" spans="1:8">
      <c r="A89" s="71"/>
      <c r="B89" s="72"/>
      <c r="C89" s="72"/>
      <c r="D89" s="73"/>
      <c r="E89" s="72">
        <v>0</v>
      </c>
      <c r="F89" s="74"/>
      <c r="G89" s="81"/>
      <c r="H89" s="76"/>
    </row>
    <row r="90" spans="1:8">
      <c r="A90" s="71"/>
      <c r="B90" s="72"/>
      <c r="C90" s="72"/>
      <c r="D90" s="73" t="s">
        <v>71</v>
      </c>
      <c r="E90" s="72"/>
      <c r="F90" s="65"/>
      <c r="G90" s="85"/>
      <c r="H90" s="76">
        <f>+H86+H80+H77</f>
        <v>65.540000000000006</v>
      </c>
    </row>
    <row r="91" spans="1:8">
      <c r="A91" s="71"/>
      <c r="B91" s="72"/>
      <c r="C91" s="72"/>
      <c r="D91" s="73" t="s">
        <v>72</v>
      </c>
      <c r="E91" s="72" t="s">
        <v>0</v>
      </c>
      <c r="F91" s="65"/>
      <c r="G91" s="85"/>
      <c r="H91" s="76">
        <f>ROUND(H90*F91/100,2)</f>
        <v>0</v>
      </c>
    </row>
    <row r="92" spans="1:8">
      <c r="A92" s="71"/>
      <c r="B92" s="72"/>
      <c r="C92" s="72"/>
      <c r="D92" s="73" t="s">
        <v>73</v>
      </c>
      <c r="E92" s="72"/>
      <c r="F92" s="74"/>
      <c r="G92" s="85"/>
      <c r="H92" s="76">
        <f>+H91+H90</f>
        <v>65.540000000000006</v>
      </c>
    </row>
    <row r="93" spans="1:8">
      <c r="A93" s="71"/>
      <c r="B93" s="72"/>
      <c r="C93" s="72"/>
      <c r="D93" s="73"/>
      <c r="E93" s="72"/>
      <c r="F93" s="74"/>
      <c r="G93" s="85"/>
      <c r="H93" s="76"/>
    </row>
    <row r="95" spans="1:8" s="152" customFormat="1" ht="57">
      <c r="A95" s="126" t="s">
        <v>91</v>
      </c>
      <c r="B95" s="282" t="s">
        <v>1007</v>
      </c>
      <c r="C95" s="153" t="s">
        <v>626</v>
      </c>
      <c r="D95" s="154" t="s">
        <v>237</v>
      </c>
      <c r="E95" s="153" t="s">
        <v>31</v>
      </c>
      <c r="F95" s="155">
        <v>1</v>
      </c>
      <c r="G95" s="156">
        <f>H111</f>
        <v>30.919999999999998</v>
      </c>
      <c r="H95" s="157">
        <f>TRUNC(G95*F95,2)</f>
        <v>30.92</v>
      </c>
    </row>
    <row r="96" spans="1:8">
      <c r="A96" s="62"/>
      <c r="B96" s="63"/>
      <c r="C96" s="63"/>
      <c r="D96" s="64"/>
      <c r="E96" s="63"/>
      <c r="F96" s="65"/>
      <c r="G96" s="66"/>
      <c r="H96" s="67"/>
    </row>
    <row r="97" spans="1:8">
      <c r="A97" s="71"/>
      <c r="B97" s="72"/>
      <c r="C97" s="72"/>
      <c r="D97" s="73" t="s">
        <v>65</v>
      </c>
      <c r="E97" s="72"/>
      <c r="F97" s="74"/>
      <c r="G97" s="75"/>
      <c r="H97" s="76">
        <f>SUM(H98:H99)</f>
        <v>0</v>
      </c>
    </row>
    <row r="98" spans="1:8">
      <c r="A98" s="78"/>
      <c r="B98" s="79"/>
      <c r="C98" s="79"/>
      <c r="D98" s="73"/>
      <c r="E98" s="72"/>
      <c r="F98" s="80"/>
      <c r="G98" s="81"/>
      <c r="H98" s="76">
        <f>ROUND(G98*F98,2)</f>
        <v>0</v>
      </c>
    </row>
    <row r="99" spans="1:8">
      <c r="A99" s="78"/>
      <c r="B99" s="79"/>
      <c r="C99" s="79"/>
      <c r="D99" s="73"/>
      <c r="E99" s="72"/>
      <c r="F99" s="80"/>
      <c r="G99" s="81"/>
      <c r="H99" s="76">
        <f>ROUND(G99*F99,2)</f>
        <v>0</v>
      </c>
    </row>
    <row r="100" spans="1:8">
      <c r="A100" s="71"/>
      <c r="B100" s="72"/>
      <c r="C100" s="72"/>
      <c r="D100" s="73" t="s">
        <v>66</v>
      </c>
      <c r="E100" s="72"/>
      <c r="F100" s="80"/>
      <c r="G100" s="66"/>
      <c r="H100" s="76">
        <f>SUM(H101:H104)</f>
        <v>9.93</v>
      </c>
    </row>
    <row r="101" spans="1:8">
      <c r="A101" s="78"/>
      <c r="B101" s="84" t="s">
        <v>74</v>
      </c>
      <c r="C101" s="79"/>
      <c r="D101" s="73" t="s">
        <v>75</v>
      </c>
      <c r="E101" s="72" t="s">
        <v>76</v>
      </c>
      <c r="F101" s="80">
        <v>0.5</v>
      </c>
      <c r="G101" s="449">
        <v>8.3000000000000007</v>
      </c>
      <c r="H101" s="76">
        <f>ROUND(G101*F101,2)</f>
        <v>4.1500000000000004</v>
      </c>
    </row>
    <row r="102" spans="1:8">
      <c r="A102" s="78"/>
      <c r="B102" s="84" t="s">
        <v>82</v>
      </c>
      <c r="C102" s="79"/>
      <c r="D102" s="73" t="s">
        <v>83</v>
      </c>
      <c r="E102" s="72" t="s">
        <v>76</v>
      </c>
      <c r="F102" s="80">
        <f>F101</f>
        <v>0.5</v>
      </c>
      <c r="G102" s="449">
        <v>11.55</v>
      </c>
      <c r="H102" s="76">
        <f>ROUND(G102*F102,2)</f>
        <v>5.78</v>
      </c>
    </row>
    <row r="103" spans="1:8">
      <c r="A103" s="78"/>
      <c r="B103" s="79"/>
      <c r="C103" s="79"/>
      <c r="D103" s="73"/>
      <c r="E103" s="72"/>
      <c r="F103" s="80"/>
      <c r="G103" s="81"/>
      <c r="H103" s="76">
        <f>ROUND(G103*F103,2)</f>
        <v>0</v>
      </c>
    </row>
    <row r="104" spans="1:8">
      <c r="A104" s="71"/>
      <c r="B104" s="72"/>
      <c r="C104" s="72"/>
      <c r="D104" s="73" t="s">
        <v>67</v>
      </c>
      <c r="E104" s="72" t="s">
        <v>0</v>
      </c>
      <c r="F104" s="803">
        <v>90.25</v>
      </c>
      <c r="G104" s="803"/>
      <c r="H104" s="76"/>
    </row>
    <row r="105" spans="1:8">
      <c r="A105" s="71"/>
      <c r="B105" s="72"/>
      <c r="C105" s="72"/>
      <c r="D105" s="73"/>
      <c r="E105" s="72"/>
      <c r="F105" s="80"/>
      <c r="G105" s="85"/>
      <c r="H105" s="86"/>
    </row>
    <row r="106" spans="1:8">
      <c r="A106" s="71"/>
      <c r="B106" s="72"/>
      <c r="C106" s="72"/>
      <c r="D106" s="73" t="s">
        <v>68</v>
      </c>
      <c r="E106" s="72"/>
      <c r="F106" s="80"/>
      <c r="G106" s="85"/>
      <c r="H106" s="76">
        <f>SUM(H107:H108)</f>
        <v>20.99</v>
      </c>
    </row>
    <row r="107" spans="1:8" ht="24">
      <c r="A107" s="78"/>
      <c r="B107" s="84">
        <v>3803</v>
      </c>
      <c r="C107" s="79"/>
      <c r="D107" s="73" t="s">
        <v>627</v>
      </c>
      <c r="E107" s="72" t="s">
        <v>31</v>
      </c>
      <c r="F107" s="80">
        <v>1</v>
      </c>
      <c r="G107" s="449">
        <v>20.99</v>
      </c>
      <c r="H107" s="76">
        <f>ROUND(G107*F107,2)</f>
        <v>20.99</v>
      </c>
    </row>
    <row r="108" spans="1:8">
      <c r="A108" s="71"/>
      <c r="B108" s="72"/>
      <c r="C108" s="72"/>
      <c r="D108" s="73"/>
      <c r="E108" s="72">
        <v>0</v>
      </c>
      <c r="F108" s="74"/>
      <c r="G108" s="81"/>
      <c r="H108" s="76"/>
    </row>
    <row r="109" spans="1:8">
      <c r="A109" s="71"/>
      <c r="B109" s="72"/>
      <c r="C109" s="72"/>
      <c r="D109" s="73" t="s">
        <v>71</v>
      </c>
      <c r="E109" s="72"/>
      <c r="F109" s="65"/>
      <c r="G109" s="85"/>
      <c r="H109" s="76">
        <f>+H106+H100+H97</f>
        <v>30.919999999999998</v>
      </c>
    </row>
    <row r="110" spans="1:8">
      <c r="A110" s="71"/>
      <c r="B110" s="72"/>
      <c r="C110" s="72"/>
      <c r="D110" s="73" t="s">
        <v>72</v>
      </c>
      <c r="E110" s="72" t="s">
        <v>0</v>
      </c>
      <c r="F110" s="65"/>
      <c r="G110" s="85"/>
      <c r="H110" s="76">
        <f>ROUND(H109*F110/100,2)</f>
        <v>0</v>
      </c>
    </row>
    <row r="111" spans="1:8">
      <c r="A111" s="71"/>
      <c r="B111" s="72"/>
      <c r="C111" s="72"/>
      <c r="D111" s="73" t="s">
        <v>73</v>
      </c>
      <c r="E111" s="72"/>
      <c r="F111" s="74"/>
      <c r="G111" s="85"/>
      <c r="H111" s="76">
        <f>+H110+H109</f>
        <v>30.919999999999998</v>
      </c>
    </row>
    <row r="112" spans="1:8">
      <c r="A112" s="71"/>
      <c r="B112" s="72"/>
      <c r="C112" s="72"/>
      <c r="D112" s="73"/>
      <c r="E112" s="72"/>
      <c r="F112" s="74"/>
      <c r="G112" s="85"/>
      <c r="H112" s="76"/>
    </row>
    <row r="114" spans="1:8" ht="57">
      <c r="A114" s="55" t="s">
        <v>91</v>
      </c>
      <c r="B114" s="282" t="s">
        <v>1007</v>
      </c>
      <c r="C114" s="149" t="s">
        <v>86</v>
      </c>
      <c r="D114" s="150" t="s">
        <v>226</v>
      </c>
      <c r="E114" s="149" t="s">
        <v>31</v>
      </c>
      <c r="F114" s="151">
        <v>1</v>
      </c>
      <c r="G114" s="147">
        <f>H131</f>
        <v>74.89</v>
      </c>
      <c r="H114" s="148">
        <f>TRUNC(G114*F114,2)</f>
        <v>74.89</v>
      </c>
    </row>
    <row r="115" spans="1:8">
      <c r="A115" s="62"/>
      <c r="B115" s="63"/>
      <c r="C115" s="63"/>
      <c r="D115" s="64"/>
      <c r="E115" s="63"/>
      <c r="F115" s="65"/>
      <c r="G115" s="66"/>
      <c r="H115" s="67"/>
    </row>
    <row r="116" spans="1:8">
      <c r="A116" s="71"/>
      <c r="B116" s="72"/>
      <c r="C116" s="72"/>
      <c r="D116" s="73" t="s">
        <v>65</v>
      </c>
      <c r="E116" s="72"/>
      <c r="F116" s="74"/>
      <c r="G116" s="75"/>
      <c r="H116" s="76">
        <f>SUM(H117:H118)</f>
        <v>0</v>
      </c>
    </row>
    <row r="117" spans="1:8">
      <c r="A117" s="78"/>
      <c r="B117" s="79"/>
      <c r="C117" s="79"/>
      <c r="D117" s="73"/>
      <c r="E117" s="72"/>
      <c r="F117" s="80"/>
      <c r="G117" s="81"/>
      <c r="H117" s="76">
        <f>ROUND(G117*F117,2)</f>
        <v>0</v>
      </c>
    </row>
    <row r="118" spans="1:8">
      <c r="A118" s="78"/>
      <c r="B118" s="79"/>
      <c r="C118" s="79"/>
      <c r="D118" s="73"/>
      <c r="E118" s="72"/>
      <c r="F118" s="80"/>
      <c r="G118" s="81"/>
      <c r="H118" s="76">
        <f>ROUND(G118*F118,2)</f>
        <v>0</v>
      </c>
    </row>
    <row r="119" spans="1:8">
      <c r="A119" s="71"/>
      <c r="B119" s="72"/>
      <c r="C119" s="72"/>
      <c r="D119" s="73" t="s">
        <v>66</v>
      </c>
      <c r="E119" s="72"/>
      <c r="F119" s="80"/>
      <c r="G119" s="66"/>
      <c r="H119" s="76">
        <f>SUM(H120:H123)</f>
        <v>19.850000000000001</v>
      </c>
    </row>
    <row r="120" spans="1:8">
      <c r="A120" s="78"/>
      <c r="B120" s="84" t="s">
        <v>74</v>
      </c>
      <c r="C120" s="79"/>
      <c r="D120" s="73" t="s">
        <v>75</v>
      </c>
      <c r="E120" s="72" t="s">
        <v>76</v>
      </c>
      <c r="F120" s="80">
        <v>1</v>
      </c>
      <c r="G120" s="449">
        <v>8.3000000000000007</v>
      </c>
      <c r="H120" s="76">
        <f>ROUND(G120*F120,2)</f>
        <v>8.3000000000000007</v>
      </c>
    </row>
    <row r="121" spans="1:8">
      <c r="A121" s="78"/>
      <c r="B121" s="84" t="s">
        <v>82</v>
      </c>
      <c r="C121" s="79"/>
      <c r="D121" s="73" t="s">
        <v>83</v>
      </c>
      <c r="E121" s="72" t="s">
        <v>76</v>
      </c>
      <c r="F121" s="80">
        <f>F120</f>
        <v>1</v>
      </c>
      <c r="G121" s="449">
        <v>11.55</v>
      </c>
      <c r="H121" s="76">
        <f>ROUND(G121*F121,2)</f>
        <v>11.55</v>
      </c>
    </row>
    <row r="122" spans="1:8">
      <c r="A122" s="78"/>
      <c r="B122" s="79"/>
      <c r="C122" s="79"/>
      <c r="D122" s="73"/>
      <c r="E122" s="72"/>
      <c r="F122" s="80"/>
      <c r="G122" s="81"/>
      <c r="H122" s="76">
        <f>ROUND(G122*F122,2)</f>
        <v>0</v>
      </c>
    </row>
    <row r="123" spans="1:8">
      <c r="A123" s="71"/>
      <c r="B123" s="72"/>
      <c r="C123" s="72"/>
      <c r="D123" s="73" t="s">
        <v>67</v>
      </c>
      <c r="E123" s="72" t="s">
        <v>0</v>
      </c>
      <c r="F123" s="803">
        <v>90.25</v>
      </c>
      <c r="G123" s="803"/>
      <c r="H123" s="76"/>
    </row>
    <row r="124" spans="1:8">
      <c r="A124" s="71"/>
      <c r="B124" s="72"/>
      <c r="C124" s="72"/>
      <c r="D124" s="73"/>
      <c r="E124" s="72"/>
      <c r="F124" s="80"/>
      <c r="G124" s="85"/>
      <c r="H124" s="86"/>
    </row>
    <row r="125" spans="1:8">
      <c r="A125" s="71"/>
      <c r="B125" s="72"/>
      <c r="C125" s="72"/>
      <c r="D125" s="73" t="s">
        <v>68</v>
      </c>
      <c r="E125" s="72"/>
      <c r="F125" s="80"/>
      <c r="G125" s="85"/>
      <c r="H125" s="76">
        <f>SUM(H126:H128)</f>
        <v>55.04</v>
      </c>
    </row>
    <row r="126" spans="1:8" ht="24">
      <c r="A126" s="78"/>
      <c r="B126" s="91" t="s">
        <v>619</v>
      </c>
      <c r="C126" s="79"/>
      <c r="D126" s="92" t="s">
        <v>620</v>
      </c>
      <c r="E126" s="72" t="s">
        <v>31</v>
      </c>
      <c r="F126" s="80">
        <v>1</v>
      </c>
      <c r="G126" s="449">
        <v>55.04</v>
      </c>
      <c r="H126" s="76">
        <f>ROUND(G126*F126,2)</f>
        <v>55.04</v>
      </c>
    </row>
    <row r="127" spans="1:8">
      <c r="A127" s="78"/>
      <c r="B127" s="84"/>
      <c r="C127" s="79"/>
      <c r="D127" s="73"/>
      <c r="E127" s="72"/>
      <c r="F127" s="80"/>
      <c r="G127" s="81"/>
      <c r="H127" s="76"/>
    </row>
    <row r="128" spans="1:8">
      <c r="A128" s="71"/>
      <c r="B128" s="72"/>
      <c r="C128" s="72"/>
      <c r="D128" s="73"/>
      <c r="E128" s="72">
        <v>0</v>
      </c>
      <c r="F128" s="74"/>
      <c r="G128" s="81"/>
      <c r="H128" s="76"/>
    </row>
    <row r="129" spans="1:15">
      <c r="A129" s="71"/>
      <c r="B129" s="72"/>
      <c r="C129" s="72"/>
      <c r="D129" s="73" t="s">
        <v>71</v>
      </c>
      <c r="E129" s="72"/>
      <c r="F129" s="65"/>
      <c r="G129" s="85"/>
      <c r="H129" s="76">
        <f>+H125+H119+H116</f>
        <v>74.89</v>
      </c>
    </row>
    <row r="130" spans="1:15">
      <c r="A130" s="71"/>
      <c r="B130" s="72"/>
      <c r="C130" s="72"/>
      <c r="D130" s="73" t="s">
        <v>72</v>
      </c>
      <c r="E130" s="72" t="s">
        <v>0</v>
      </c>
      <c r="F130" s="65"/>
      <c r="G130" s="85"/>
      <c r="H130" s="76">
        <f>ROUND(H129*F130/100,2)</f>
        <v>0</v>
      </c>
    </row>
    <row r="131" spans="1:15">
      <c r="A131" s="71"/>
      <c r="B131" s="72"/>
      <c r="C131" s="72"/>
      <c r="D131" s="73" t="s">
        <v>73</v>
      </c>
      <c r="E131" s="72"/>
      <c r="F131" s="74"/>
      <c r="G131" s="85"/>
      <c r="H131" s="76">
        <f>+H130+H129</f>
        <v>74.89</v>
      </c>
    </row>
    <row r="132" spans="1:15">
      <c r="A132" s="71"/>
      <c r="B132" s="72"/>
      <c r="C132" s="72"/>
      <c r="D132" s="73"/>
      <c r="E132" s="72"/>
      <c r="F132" s="74"/>
      <c r="G132" s="85"/>
      <c r="H132" s="76"/>
    </row>
    <row r="134" spans="1:15" s="169" customFormat="1" ht="57">
      <c r="A134" s="126" t="s">
        <v>85</v>
      </c>
      <c r="B134" s="282" t="s">
        <v>1007</v>
      </c>
      <c r="C134" s="153" t="s">
        <v>624</v>
      </c>
      <c r="D134" s="154" t="s">
        <v>625</v>
      </c>
      <c r="E134" s="153" t="s">
        <v>49</v>
      </c>
      <c r="F134" s="155">
        <v>1</v>
      </c>
      <c r="G134" s="156">
        <f>H152</f>
        <v>102.46000000000001</v>
      </c>
      <c r="H134" s="157">
        <f>TRUNC(G134*F134,2)</f>
        <v>102.46</v>
      </c>
      <c r="I134" s="166"/>
      <c r="J134" s="167">
        <f>TRUNC(G134*F134,2)</f>
        <v>102.46</v>
      </c>
      <c r="K134" s="168">
        <f>G134</f>
        <v>102.46000000000001</v>
      </c>
      <c r="L134" s="168">
        <f>TRUNC(F134*K134,2)</f>
        <v>102.46</v>
      </c>
      <c r="M134" s="169">
        <v>103.42</v>
      </c>
      <c r="N134" s="170"/>
      <c r="O134" s="171"/>
    </row>
    <row r="135" spans="1:15" s="29" customFormat="1" ht="12" customHeight="1">
      <c r="A135" s="62"/>
      <c r="B135" s="63"/>
      <c r="C135" s="63"/>
      <c r="D135" s="64"/>
      <c r="E135" s="63"/>
      <c r="F135" s="65"/>
      <c r="G135" s="66"/>
      <c r="H135" s="67"/>
      <c r="I135" s="68"/>
      <c r="J135" s="69"/>
      <c r="K135" s="70"/>
      <c r="L135" s="70">
        <f>TRUNC(F135*K135,2)</f>
        <v>0</v>
      </c>
      <c r="O135" s="56"/>
    </row>
    <row r="136" spans="1:15" s="77" customFormat="1" ht="12" customHeight="1">
      <c r="A136" s="71"/>
      <c r="B136" s="72"/>
      <c r="C136" s="72"/>
      <c r="D136" s="73" t="s">
        <v>65</v>
      </c>
      <c r="E136" s="72"/>
      <c r="F136" s="74"/>
      <c r="G136" s="75"/>
      <c r="H136" s="76">
        <f>SUM(H137:H138)</f>
        <v>0</v>
      </c>
      <c r="I136" s="69"/>
      <c r="J136" s="69"/>
      <c r="K136" s="70"/>
      <c r="L136" s="70">
        <f>TRUNC(F136*K136,2)</f>
        <v>0</v>
      </c>
      <c r="O136" s="56"/>
    </row>
    <row r="137" spans="1:15" s="77" customFormat="1" ht="12" customHeight="1">
      <c r="A137" s="78"/>
      <c r="B137" s="79"/>
      <c r="C137" s="79"/>
      <c r="D137" s="73"/>
      <c r="E137" s="72"/>
      <c r="F137" s="80"/>
      <c r="G137" s="81"/>
      <c r="H137" s="76">
        <f>ROUND(G137*F137,2)</f>
        <v>0</v>
      </c>
      <c r="I137" s="69"/>
      <c r="J137" s="69"/>
      <c r="K137" s="70"/>
      <c r="L137" s="70">
        <f>TRUNC(F137*K137,2)</f>
        <v>0</v>
      </c>
      <c r="M137" s="82"/>
      <c r="N137" s="83"/>
      <c r="O137" s="56"/>
    </row>
    <row r="138" spans="1:15" s="77" customFormat="1" ht="12" customHeight="1">
      <c r="A138" s="78"/>
      <c r="B138" s="79"/>
      <c r="C138" s="79"/>
      <c r="D138" s="73"/>
      <c r="E138" s="72"/>
      <c r="F138" s="80"/>
      <c r="G138" s="81"/>
      <c r="H138" s="76">
        <f>ROUND(G138*F138,2)</f>
        <v>0</v>
      </c>
      <c r="I138" s="69"/>
      <c r="J138" s="69"/>
      <c r="K138" s="70"/>
      <c r="L138" s="70">
        <f>TRUNC(F138*K138,2)</f>
        <v>0</v>
      </c>
      <c r="M138" s="82"/>
      <c r="N138" s="83"/>
      <c r="O138" s="56"/>
    </row>
    <row r="139" spans="1:15" s="77" customFormat="1" ht="12" customHeight="1">
      <c r="A139" s="71"/>
      <c r="B139" s="72"/>
      <c r="C139" s="72"/>
      <c r="D139" s="73" t="s">
        <v>66</v>
      </c>
      <c r="E139" s="72"/>
      <c r="F139" s="80">
        <v>0</v>
      </c>
      <c r="G139" s="66"/>
      <c r="H139" s="76">
        <f>SUM(H140:H143)</f>
        <v>13.899999999999999</v>
      </c>
      <c r="I139" s="69"/>
      <c r="J139" s="69"/>
      <c r="K139" s="70"/>
      <c r="L139" s="70">
        <f t="shared" ref="L139:L153" si="0">TRUNC(F139*K139,2)</f>
        <v>0</v>
      </c>
      <c r="N139" s="83"/>
      <c r="O139" s="56"/>
    </row>
    <row r="140" spans="1:15" s="77" customFormat="1" ht="12" customHeight="1">
      <c r="A140" s="78"/>
      <c r="B140" s="84" t="s">
        <v>74</v>
      </c>
      <c r="C140" s="79"/>
      <c r="D140" s="73" t="s">
        <v>75</v>
      </c>
      <c r="E140" s="72" t="s">
        <v>76</v>
      </c>
      <c r="F140" s="80">
        <v>0.7</v>
      </c>
      <c r="G140" s="449">
        <v>8.3000000000000007</v>
      </c>
      <c r="H140" s="76">
        <f>ROUND(G140*F140,2)</f>
        <v>5.81</v>
      </c>
      <c r="I140" s="69"/>
      <c r="J140" s="69"/>
      <c r="K140" s="70"/>
      <c r="L140" s="70">
        <f t="shared" si="0"/>
        <v>0</v>
      </c>
      <c r="M140" s="82"/>
      <c r="N140" s="83"/>
      <c r="O140" s="56"/>
    </row>
    <row r="141" spans="1:15" s="77" customFormat="1" ht="12" customHeight="1">
      <c r="A141" s="78"/>
      <c r="B141" s="84" t="s">
        <v>82</v>
      </c>
      <c r="C141" s="79"/>
      <c r="D141" s="73" t="s">
        <v>83</v>
      </c>
      <c r="E141" s="72" t="s">
        <v>76</v>
      </c>
      <c r="F141" s="80">
        <f>F140</f>
        <v>0.7</v>
      </c>
      <c r="G141" s="449">
        <v>11.55</v>
      </c>
      <c r="H141" s="76">
        <f>ROUND(G141*F141,2)</f>
        <v>8.09</v>
      </c>
      <c r="I141" s="69"/>
      <c r="J141" s="69"/>
      <c r="K141" s="70"/>
      <c r="L141" s="70">
        <f t="shared" si="0"/>
        <v>0</v>
      </c>
      <c r="M141" s="82"/>
      <c r="N141" s="83"/>
      <c r="O141" s="56"/>
    </row>
    <row r="142" spans="1:15" s="77" customFormat="1" ht="12" customHeight="1">
      <c r="A142" s="78"/>
      <c r="B142" s="79"/>
      <c r="C142" s="79"/>
      <c r="D142" s="73"/>
      <c r="E142" s="72"/>
      <c r="F142" s="80"/>
      <c r="G142" s="81">
        <v>0</v>
      </c>
      <c r="H142" s="76">
        <f>ROUND(G142*F142,2)</f>
        <v>0</v>
      </c>
      <c r="I142" s="69"/>
      <c r="J142" s="69"/>
      <c r="K142" s="70"/>
      <c r="L142" s="70">
        <f t="shared" si="0"/>
        <v>0</v>
      </c>
      <c r="M142" s="82"/>
      <c r="N142" s="83"/>
      <c r="O142" s="56"/>
    </row>
    <row r="143" spans="1:15" s="77" customFormat="1" ht="12" customHeight="1">
      <c r="A143" s="71"/>
      <c r="B143" s="72"/>
      <c r="C143" s="72"/>
      <c r="D143" s="73" t="s">
        <v>67</v>
      </c>
      <c r="E143" s="72" t="s">
        <v>0</v>
      </c>
      <c r="F143" s="803">
        <v>90.25</v>
      </c>
      <c r="G143" s="803"/>
      <c r="H143" s="76"/>
      <c r="I143" s="69"/>
      <c r="J143" s="69"/>
      <c r="K143" s="70"/>
      <c r="L143" s="70">
        <f t="shared" si="0"/>
        <v>0</v>
      </c>
      <c r="M143" s="82"/>
      <c r="N143" s="83"/>
      <c r="O143" s="56"/>
    </row>
    <row r="144" spans="1:15" s="77" customFormat="1" ht="12" customHeight="1">
      <c r="A144" s="71"/>
      <c r="B144" s="72"/>
      <c r="C144" s="72"/>
      <c r="D144" s="73"/>
      <c r="E144" s="72"/>
      <c r="F144" s="80"/>
      <c r="G144" s="85"/>
      <c r="H144" s="86"/>
      <c r="J144" s="34"/>
      <c r="K144" s="70"/>
      <c r="L144" s="70">
        <f t="shared" si="0"/>
        <v>0</v>
      </c>
      <c r="M144" s="82"/>
      <c r="N144" s="83"/>
      <c r="O144" s="56"/>
    </row>
    <row r="145" spans="1:16" s="77" customFormat="1" ht="12" customHeight="1">
      <c r="A145" s="71"/>
      <c r="B145" s="72"/>
      <c r="C145" s="72"/>
      <c r="D145" s="73" t="s">
        <v>68</v>
      </c>
      <c r="E145" s="72"/>
      <c r="F145" s="80"/>
      <c r="G145" s="85"/>
      <c r="H145" s="76">
        <f>SUM(H146:H149)</f>
        <v>88.56</v>
      </c>
      <c r="I145" s="69"/>
      <c r="J145" s="69"/>
      <c r="K145" s="70"/>
      <c r="L145" s="70">
        <f t="shared" si="0"/>
        <v>0</v>
      </c>
      <c r="M145" s="87"/>
      <c r="N145" s="83"/>
      <c r="O145" s="56"/>
    </row>
    <row r="146" spans="1:16" s="77" customFormat="1" ht="12" customHeight="1">
      <c r="A146" s="78"/>
      <c r="B146" s="79" t="s">
        <v>87</v>
      </c>
      <c r="C146" s="79"/>
      <c r="D146" s="73" t="s">
        <v>88</v>
      </c>
      <c r="E146" s="72" t="s">
        <v>31</v>
      </c>
      <c r="F146" s="80">
        <v>1</v>
      </c>
      <c r="G146" s="81">
        <v>70.56</v>
      </c>
      <c r="H146" s="76">
        <f>ROUND(G146*F146,2)</f>
        <v>70.56</v>
      </c>
      <c r="I146" s="69"/>
      <c r="J146" s="69"/>
      <c r="K146" s="70"/>
      <c r="L146" s="70">
        <f t="shared" si="0"/>
        <v>0</v>
      </c>
      <c r="M146" s="90"/>
      <c r="N146" s="83"/>
      <c r="O146" s="82"/>
      <c r="P146" s="56"/>
    </row>
    <row r="147" spans="1:16" s="77" customFormat="1" ht="12" customHeight="1">
      <c r="A147" s="78"/>
      <c r="B147" s="79" t="s">
        <v>87</v>
      </c>
      <c r="C147" s="79"/>
      <c r="D147" s="73" t="s">
        <v>89</v>
      </c>
      <c r="E147" s="72" t="s">
        <v>31</v>
      </c>
      <c r="F147" s="80">
        <v>1</v>
      </c>
      <c r="G147" s="81">
        <v>18</v>
      </c>
      <c r="H147" s="76">
        <f>ROUND(G147*F147,2)</f>
        <v>18</v>
      </c>
      <c r="I147" s="69"/>
      <c r="J147" s="69"/>
      <c r="K147" s="70"/>
      <c r="L147" s="70">
        <f t="shared" si="0"/>
        <v>0</v>
      </c>
      <c r="M147" s="90">
        <f>M134-H152</f>
        <v>0.95999999999999375</v>
      </c>
      <c r="N147" s="83"/>
      <c r="O147" s="82"/>
      <c r="P147" s="56"/>
    </row>
    <row r="148" spans="1:16" s="77" customFormat="1" ht="12" customHeight="1">
      <c r="A148" s="78"/>
      <c r="B148" s="79"/>
      <c r="C148" s="79"/>
      <c r="D148" s="73"/>
      <c r="E148" s="72"/>
      <c r="F148" s="80"/>
      <c r="G148" s="81">
        <v>0</v>
      </c>
      <c r="H148" s="76">
        <f>ROUND(G148*F148,2)</f>
        <v>0</v>
      </c>
      <c r="I148" s="69"/>
      <c r="J148" s="69"/>
      <c r="K148" s="70"/>
      <c r="L148" s="70">
        <f t="shared" si="0"/>
        <v>0</v>
      </c>
      <c r="M148" s="82"/>
      <c r="N148" s="83"/>
      <c r="O148" s="56"/>
    </row>
    <row r="149" spans="1:16" s="77" customFormat="1" ht="12" customHeight="1">
      <c r="A149" s="71"/>
      <c r="B149" s="72"/>
      <c r="C149" s="72"/>
      <c r="D149" s="73"/>
      <c r="E149" s="72">
        <v>0</v>
      </c>
      <c r="F149" s="74"/>
      <c r="G149" s="81">
        <v>0</v>
      </c>
      <c r="H149" s="76"/>
      <c r="I149" s="69"/>
      <c r="J149" s="69"/>
      <c r="K149" s="70"/>
      <c r="L149" s="70">
        <f t="shared" si="0"/>
        <v>0</v>
      </c>
      <c r="N149" s="83"/>
      <c r="O149" s="56"/>
    </row>
    <row r="150" spans="1:16" s="77" customFormat="1" ht="12" customHeight="1">
      <c r="A150" s="71"/>
      <c r="B150" s="72"/>
      <c r="C150" s="72"/>
      <c r="D150" s="73" t="s">
        <v>71</v>
      </c>
      <c r="E150" s="72"/>
      <c r="F150" s="65"/>
      <c r="G150" s="85"/>
      <c r="H150" s="76">
        <f>+H145+H139+H136</f>
        <v>102.46000000000001</v>
      </c>
      <c r="I150" s="69"/>
      <c r="J150" s="69"/>
      <c r="K150" s="70"/>
      <c r="L150" s="70">
        <f t="shared" si="0"/>
        <v>0</v>
      </c>
      <c r="N150" s="83"/>
      <c r="O150" s="56"/>
    </row>
    <row r="151" spans="1:16" s="77" customFormat="1" ht="12" customHeight="1">
      <c r="A151" s="71"/>
      <c r="B151" s="72"/>
      <c r="C151" s="72"/>
      <c r="D151" s="73" t="s">
        <v>72</v>
      </c>
      <c r="E151" s="72" t="s">
        <v>0</v>
      </c>
      <c r="F151" s="65"/>
      <c r="G151" s="85"/>
      <c r="H151" s="76">
        <f>ROUND(H150*F151/100,2)</f>
        <v>0</v>
      </c>
      <c r="I151" s="69"/>
      <c r="J151" s="69"/>
      <c r="K151" s="70"/>
      <c r="L151" s="70">
        <f t="shared" si="0"/>
        <v>0</v>
      </c>
      <c r="N151" s="83"/>
      <c r="O151" s="56"/>
    </row>
    <row r="152" spans="1:16" s="77" customFormat="1" ht="12" customHeight="1">
      <c r="A152" s="71"/>
      <c r="B152" s="72"/>
      <c r="C152" s="72"/>
      <c r="D152" s="73" t="s">
        <v>73</v>
      </c>
      <c r="E152" s="72"/>
      <c r="F152" s="74"/>
      <c r="G152" s="85"/>
      <c r="H152" s="76">
        <f>+H151+H150</f>
        <v>102.46000000000001</v>
      </c>
      <c r="I152" s="69"/>
      <c r="J152" s="69"/>
      <c r="K152" s="70"/>
      <c r="L152" s="70">
        <f t="shared" si="0"/>
        <v>0</v>
      </c>
      <c r="N152" s="83"/>
      <c r="O152" s="56"/>
    </row>
    <row r="153" spans="1:16" s="77" customFormat="1">
      <c r="A153" s="71"/>
      <c r="B153" s="72"/>
      <c r="C153" s="72"/>
      <c r="D153" s="73"/>
      <c r="E153" s="72"/>
      <c r="F153" s="74"/>
      <c r="G153" s="85"/>
      <c r="H153" s="76"/>
      <c r="I153" s="69"/>
      <c r="J153" s="69"/>
      <c r="K153" s="70"/>
      <c r="L153" s="70">
        <f t="shared" si="0"/>
        <v>0</v>
      </c>
      <c r="N153" s="83"/>
      <c r="O153" s="56"/>
    </row>
    <row r="154" spans="1:16" s="102" customFormat="1">
      <c r="B154" s="172"/>
    </row>
    <row r="155" spans="1:16" s="169" customFormat="1" ht="57">
      <c r="A155" s="126" t="s">
        <v>85</v>
      </c>
      <c r="B155" s="282" t="s">
        <v>1007</v>
      </c>
      <c r="C155" s="153" t="s">
        <v>717</v>
      </c>
      <c r="D155" s="154" t="s">
        <v>628</v>
      </c>
      <c r="E155" s="153" t="s">
        <v>49</v>
      </c>
      <c r="F155" s="155">
        <v>1</v>
      </c>
      <c r="G155" s="156">
        <f>H173</f>
        <v>26.69</v>
      </c>
      <c r="H155" s="157">
        <f>TRUNC(G155*F155,2)</f>
        <v>26.69</v>
      </c>
      <c r="I155" s="166"/>
      <c r="J155" s="167">
        <f>TRUNC(G155*F155,2)</f>
        <v>26.69</v>
      </c>
      <c r="K155" s="168">
        <f>G155</f>
        <v>26.69</v>
      </c>
      <c r="L155" s="168">
        <f>TRUNC(F155*K155,2)</f>
        <v>26.69</v>
      </c>
      <c r="M155" s="169">
        <v>103.42</v>
      </c>
      <c r="N155" s="170"/>
      <c r="O155" s="171"/>
    </row>
    <row r="156" spans="1:16" s="29" customFormat="1" ht="12" customHeight="1">
      <c r="A156" s="62"/>
      <c r="B156" s="63"/>
      <c r="C156" s="63"/>
      <c r="D156" s="64"/>
      <c r="E156" s="63"/>
      <c r="F156" s="65"/>
      <c r="G156" s="66"/>
      <c r="H156" s="67"/>
      <c r="I156" s="68"/>
      <c r="J156" s="69"/>
      <c r="K156" s="70"/>
      <c r="L156" s="70">
        <f>TRUNC(F156*K156,2)</f>
        <v>0</v>
      </c>
      <c r="O156" s="56"/>
    </row>
    <row r="157" spans="1:16" s="77" customFormat="1" ht="12" customHeight="1">
      <c r="A157" s="71"/>
      <c r="B157" s="72"/>
      <c r="C157" s="72"/>
      <c r="D157" s="73" t="s">
        <v>65</v>
      </c>
      <c r="E157" s="72"/>
      <c r="F157" s="74"/>
      <c r="G157" s="75"/>
      <c r="H157" s="76">
        <f>SUM(H158:H159)</f>
        <v>0</v>
      </c>
      <c r="I157" s="69"/>
      <c r="J157" s="69"/>
      <c r="K157" s="70"/>
      <c r="L157" s="70">
        <f>TRUNC(F157*K157,2)</f>
        <v>0</v>
      </c>
      <c r="O157" s="56"/>
    </row>
    <row r="158" spans="1:16" s="77" customFormat="1" ht="12" customHeight="1">
      <c r="A158" s="78"/>
      <c r="B158" s="79"/>
      <c r="C158" s="79"/>
      <c r="D158" s="73"/>
      <c r="E158" s="72"/>
      <c r="F158" s="80"/>
      <c r="G158" s="81"/>
      <c r="H158" s="76">
        <f>ROUND(G158*F158,2)</f>
        <v>0</v>
      </c>
      <c r="I158" s="69"/>
      <c r="J158" s="69"/>
      <c r="K158" s="70"/>
      <c r="L158" s="70">
        <f>TRUNC(F158*K158,2)</f>
        <v>0</v>
      </c>
      <c r="M158" s="82"/>
      <c r="N158" s="83"/>
      <c r="O158" s="56"/>
    </row>
    <row r="159" spans="1:16" s="77" customFormat="1" ht="12" customHeight="1">
      <c r="A159" s="78"/>
      <c r="B159" s="79"/>
      <c r="C159" s="79"/>
      <c r="D159" s="73"/>
      <c r="E159" s="72"/>
      <c r="F159" s="80"/>
      <c r="G159" s="81"/>
      <c r="H159" s="76">
        <f>ROUND(G159*F159,2)</f>
        <v>0</v>
      </c>
      <c r="I159" s="69"/>
      <c r="J159" s="69"/>
      <c r="K159" s="70"/>
      <c r="L159" s="70">
        <f>TRUNC(F159*K159,2)</f>
        <v>0</v>
      </c>
      <c r="M159" s="82"/>
      <c r="N159" s="83"/>
      <c r="O159" s="56"/>
    </row>
    <row r="160" spans="1:16" s="77" customFormat="1" ht="12" customHeight="1">
      <c r="A160" s="71"/>
      <c r="B160" s="72"/>
      <c r="C160" s="72"/>
      <c r="D160" s="73" t="s">
        <v>66</v>
      </c>
      <c r="E160" s="72"/>
      <c r="F160" s="80">
        <v>0</v>
      </c>
      <c r="G160" s="66"/>
      <c r="H160" s="76">
        <f>SUM(H161:H164)</f>
        <v>9.93</v>
      </c>
      <c r="I160" s="69"/>
      <c r="J160" s="69"/>
      <c r="K160" s="70"/>
      <c r="L160" s="70">
        <f t="shared" ref="L160:L174" si="1">TRUNC(F160*K160,2)</f>
        <v>0</v>
      </c>
      <c r="N160" s="83"/>
      <c r="O160" s="56"/>
    </row>
    <row r="161" spans="1:16" s="77" customFormat="1" ht="12" customHeight="1">
      <c r="A161" s="78"/>
      <c r="B161" s="84" t="s">
        <v>74</v>
      </c>
      <c r="C161" s="79"/>
      <c r="D161" s="73" t="s">
        <v>75</v>
      </c>
      <c r="E161" s="72" t="s">
        <v>76</v>
      </c>
      <c r="F161" s="80">
        <v>0.5</v>
      </c>
      <c r="G161" s="449">
        <v>8.3000000000000007</v>
      </c>
      <c r="H161" s="76">
        <f>ROUND(G161*F161,2)</f>
        <v>4.1500000000000004</v>
      </c>
      <c r="I161" s="69"/>
      <c r="J161" s="69"/>
      <c r="K161" s="70"/>
      <c r="L161" s="70">
        <f t="shared" si="1"/>
        <v>0</v>
      </c>
      <c r="M161" s="82"/>
      <c r="N161" s="83"/>
      <c r="O161" s="56"/>
    </row>
    <row r="162" spans="1:16" s="77" customFormat="1" ht="12" customHeight="1">
      <c r="A162" s="78"/>
      <c r="B162" s="84" t="s">
        <v>82</v>
      </c>
      <c r="C162" s="79"/>
      <c r="D162" s="73" t="s">
        <v>83</v>
      </c>
      <c r="E162" s="72" t="s">
        <v>76</v>
      </c>
      <c r="F162" s="80">
        <f>F161</f>
        <v>0.5</v>
      </c>
      <c r="G162" s="449">
        <v>11.55</v>
      </c>
      <c r="H162" s="76">
        <f>ROUND(G162*F162,2)</f>
        <v>5.78</v>
      </c>
      <c r="I162" s="69"/>
      <c r="J162" s="69"/>
      <c r="K162" s="70"/>
      <c r="L162" s="70">
        <f t="shared" si="1"/>
        <v>0</v>
      </c>
      <c r="M162" s="82"/>
      <c r="N162" s="83"/>
      <c r="O162" s="56"/>
    </row>
    <row r="163" spans="1:16" s="77" customFormat="1" ht="12" customHeight="1">
      <c r="A163" s="78"/>
      <c r="B163" s="79"/>
      <c r="C163" s="79"/>
      <c r="D163" s="73"/>
      <c r="E163" s="72"/>
      <c r="F163" s="80"/>
      <c r="G163" s="81">
        <v>0</v>
      </c>
      <c r="H163" s="76">
        <f>ROUND(G163*F163,2)</f>
        <v>0</v>
      </c>
      <c r="I163" s="69"/>
      <c r="J163" s="69"/>
      <c r="K163" s="70"/>
      <c r="L163" s="70">
        <f t="shared" si="1"/>
        <v>0</v>
      </c>
      <c r="M163" s="82"/>
      <c r="N163" s="83"/>
      <c r="O163" s="56"/>
    </row>
    <row r="164" spans="1:16" s="77" customFormat="1" ht="12" customHeight="1">
      <c r="A164" s="71"/>
      <c r="B164" s="72"/>
      <c r="C164" s="72"/>
      <c r="D164" s="73" t="s">
        <v>67</v>
      </c>
      <c r="E164" s="72" t="s">
        <v>0</v>
      </c>
      <c r="F164" s="803">
        <v>90.25</v>
      </c>
      <c r="G164" s="803"/>
      <c r="H164" s="76"/>
      <c r="I164" s="69"/>
      <c r="J164" s="69"/>
      <c r="K164" s="70"/>
      <c r="L164" s="70">
        <f t="shared" si="1"/>
        <v>0</v>
      </c>
      <c r="M164" s="82"/>
      <c r="N164" s="83"/>
      <c r="O164" s="56"/>
    </row>
    <row r="165" spans="1:16" s="77" customFormat="1" ht="12" customHeight="1">
      <c r="A165" s="71"/>
      <c r="B165" s="72"/>
      <c r="C165" s="72"/>
      <c r="D165" s="73"/>
      <c r="E165" s="72"/>
      <c r="F165" s="80"/>
      <c r="G165" s="85"/>
      <c r="H165" s="86"/>
      <c r="J165" s="34"/>
      <c r="K165" s="70"/>
      <c r="L165" s="70">
        <f t="shared" si="1"/>
        <v>0</v>
      </c>
      <c r="M165" s="82"/>
      <c r="N165" s="83"/>
      <c r="O165" s="56"/>
    </row>
    <row r="166" spans="1:16" s="77" customFormat="1" ht="12" customHeight="1">
      <c r="A166" s="71"/>
      <c r="B166" s="72"/>
      <c r="C166" s="72"/>
      <c r="D166" s="73" t="s">
        <v>68</v>
      </c>
      <c r="E166" s="72"/>
      <c r="F166" s="80"/>
      <c r="G166" s="85"/>
      <c r="H166" s="76">
        <f>SUM(H167:H170)</f>
        <v>16.760000000000002</v>
      </c>
      <c r="I166" s="69"/>
      <c r="J166" s="69"/>
      <c r="K166" s="70"/>
      <c r="L166" s="70">
        <f t="shared" si="1"/>
        <v>0</v>
      </c>
      <c r="M166" s="87"/>
      <c r="N166" s="83"/>
      <c r="O166" s="56"/>
    </row>
    <row r="167" spans="1:16" s="77" customFormat="1" ht="24">
      <c r="A167" s="78"/>
      <c r="B167" s="84" t="s">
        <v>629</v>
      </c>
      <c r="C167" s="79"/>
      <c r="D167" s="92" t="s">
        <v>630</v>
      </c>
      <c r="E167" s="72" t="s">
        <v>31</v>
      </c>
      <c r="F167" s="80">
        <v>1</v>
      </c>
      <c r="G167" s="81">
        <v>16.760000000000002</v>
      </c>
      <c r="H167" s="76">
        <f>ROUND(G167*F167,2)</f>
        <v>16.760000000000002</v>
      </c>
      <c r="I167" s="69"/>
      <c r="J167" s="69"/>
      <c r="K167" s="70"/>
      <c r="L167" s="70">
        <f t="shared" si="1"/>
        <v>0</v>
      </c>
      <c r="M167" s="90"/>
      <c r="N167" s="83"/>
      <c r="O167" s="82"/>
      <c r="P167" s="56"/>
    </row>
    <row r="168" spans="1:16" s="77" customFormat="1" ht="12" customHeight="1">
      <c r="A168" s="78"/>
      <c r="B168" s="79"/>
      <c r="C168" s="79"/>
      <c r="D168" s="73"/>
      <c r="E168" s="72"/>
      <c r="F168" s="80"/>
      <c r="G168" s="81"/>
      <c r="H168" s="76"/>
      <c r="I168" s="69"/>
      <c r="J168" s="69"/>
      <c r="K168" s="70"/>
      <c r="L168" s="70"/>
      <c r="M168" s="90"/>
      <c r="N168" s="83"/>
      <c r="O168" s="82"/>
      <c r="P168" s="56"/>
    </row>
    <row r="169" spans="1:16" s="77" customFormat="1" ht="12" customHeight="1">
      <c r="A169" s="78"/>
      <c r="B169" s="79"/>
      <c r="C169" s="79"/>
      <c r="D169" s="73"/>
      <c r="E169" s="72"/>
      <c r="F169" s="80"/>
      <c r="G169" s="81">
        <v>0</v>
      </c>
      <c r="H169" s="76">
        <f>ROUND(G169*F169,2)</f>
        <v>0</v>
      </c>
      <c r="I169" s="69"/>
      <c r="J169" s="69"/>
      <c r="K169" s="70"/>
      <c r="L169" s="70">
        <f t="shared" si="1"/>
        <v>0</v>
      </c>
      <c r="M169" s="82"/>
      <c r="N169" s="83"/>
      <c r="O169" s="56"/>
    </row>
    <row r="170" spans="1:16" s="77" customFormat="1" ht="12" customHeight="1">
      <c r="A170" s="71"/>
      <c r="B170" s="72"/>
      <c r="C170" s="72"/>
      <c r="D170" s="73"/>
      <c r="E170" s="72">
        <v>0</v>
      </c>
      <c r="F170" s="74"/>
      <c r="G170" s="81">
        <v>0</v>
      </c>
      <c r="H170" s="76"/>
      <c r="I170" s="69"/>
      <c r="J170" s="69"/>
      <c r="K170" s="70"/>
      <c r="L170" s="70">
        <f t="shared" si="1"/>
        <v>0</v>
      </c>
      <c r="N170" s="83"/>
      <c r="O170" s="56"/>
    </row>
    <row r="171" spans="1:16" s="77" customFormat="1" ht="12" customHeight="1">
      <c r="A171" s="71"/>
      <c r="B171" s="72"/>
      <c r="C171" s="72"/>
      <c r="D171" s="73" t="s">
        <v>71</v>
      </c>
      <c r="E171" s="72"/>
      <c r="F171" s="65"/>
      <c r="G171" s="85"/>
      <c r="H171" s="76">
        <f>+H166+H160+H157</f>
        <v>26.69</v>
      </c>
      <c r="I171" s="69"/>
      <c r="J171" s="69"/>
      <c r="K171" s="70"/>
      <c r="L171" s="70">
        <f t="shared" si="1"/>
        <v>0</v>
      </c>
      <c r="N171" s="83"/>
      <c r="O171" s="56"/>
    </row>
    <row r="172" spans="1:16" s="77" customFormat="1" ht="12" customHeight="1">
      <c r="A172" s="71"/>
      <c r="B172" s="72"/>
      <c r="C172" s="72"/>
      <c r="D172" s="73" t="s">
        <v>72</v>
      </c>
      <c r="E172" s="72" t="s">
        <v>0</v>
      </c>
      <c r="F172" s="65"/>
      <c r="G172" s="85"/>
      <c r="H172" s="76">
        <f>ROUND(H171*F172/100,2)</f>
        <v>0</v>
      </c>
      <c r="I172" s="69"/>
      <c r="J172" s="69"/>
      <c r="K172" s="70"/>
      <c r="L172" s="70">
        <f t="shared" si="1"/>
        <v>0</v>
      </c>
      <c r="N172" s="83"/>
      <c r="O172" s="56"/>
    </row>
    <row r="173" spans="1:16" s="77" customFormat="1" ht="12" customHeight="1">
      <c r="A173" s="71"/>
      <c r="B173" s="72"/>
      <c r="C173" s="72"/>
      <c r="D173" s="73" t="s">
        <v>73</v>
      </c>
      <c r="E173" s="72"/>
      <c r="F173" s="74"/>
      <c r="G173" s="85"/>
      <c r="H173" s="76">
        <f>+H172+H171</f>
        <v>26.69</v>
      </c>
      <c r="I173" s="69"/>
      <c r="J173" s="69"/>
      <c r="K173" s="70"/>
      <c r="L173" s="70">
        <f t="shared" si="1"/>
        <v>0</v>
      </c>
      <c r="N173" s="83"/>
      <c r="O173" s="56"/>
    </row>
    <row r="174" spans="1:16" s="77" customFormat="1">
      <c r="A174" s="71"/>
      <c r="B174" s="72"/>
      <c r="C174" s="72"/>
      <c r="D174" s="73"/>
      <c r="E174" s="72"/>
      <c r="F174" s="74"/>
      <c r="G174" s="85"/>
      <c r="H174" s="76"/>
      <c r="I174" s="69"/>
      <c r="J174" s="69"/>
      <c r="K174" s="70"/>
      <c r="L174" s="70">
        <f t="shared" si="1"/>
        <v>0</v>
      </c>
      <c r="N174" s="83"/>
      <c r="O174" s="56"/>
    </row>
    <row r="175" spans="1:16" s="102" customFormat="1">
      <c r="B175" s="172"/>
    </row>
    <row r="176" spans="1:16" s="59" customFormat="1" ht="57">
      <c r="A176" s="93" t="s">
        <v>90</v>
      </c>
      <c r="B176" s="282" t="s">
        <v>1007</v>
      </c>
      <c r="C176" s="161" t="s">
        <v>613</v>
      </c>
      <c r="D176" s="162" t="s">
        <v>610</v>
      </c>
      <c r="E176" s="161" t="s">
        <v>50</v>
      </c>
      <c r="F176" s="163">
        <v>1</v>
      </c>
      <c r="G176" s="164">
        <f>H193</f>
        <v>11.93</v>
      </c>
      <c r="H176" s="165">
        <f>TRUNC(G176*F176,2)</f>
        <v>11.93</v>
      </c>
      <c r="I176" s="56"/>
      <c r="J176" s="57">
        <f>TRUNC(G176*F176,2)</f>
        <v>11.93</v>
      </c>
      <c r="K176" s="94">
        <f>G176</f>
        <v>11.93</v>
      </c>
      <c r="L176" s="94">
        <f>TRUNC(F176*K176,2)</f>
        <v>11.93</v>
      </c>
      <c r="N176" s="60"/>
      <c r="O176" s="61"/>
    </row>
    <row r="177" spans="1:16" s="29" customFormat="1" ht="12" customHeight="1">
      <c r="A177" s="62"/>
      <c r="B177" s="63"/>
      <c r="C177" s="63"/>
      <c r="D177" s="64"/>
      <c r="E177" s="63"/>
      <c r="F177" s="65"/>
      <c r="G177" s="66"/>
      <c r="H177" s="67"/>
      <c r="I177" s="68"/>
      <c r="J177" s="69"/>
      <c r="K177" s="70"/>
      <c r="L177" s="70">
        <f>TRUNC(F177*K177,2)</f>
        <v>0</v>
      </c>
      <c r="O177" s="56"/>
    </row>
    <row r="178" spans="1:16" s="77" customFormat="1" ht="12" customHeight="1">
      <c r="A178" s="71"/>
      <c r="B178" s="72"/>
      <c r="C178" s="72"/>
      <c r="D178" s="73" t="s">
        <v>65</v>
      </c>
      <c r="E178" s="72"/>
      <c r="F178" s="74"/>
      <c r="G178" s="75"/>
      <c r="H178" s="76">
        <f>SUM(H179:H180)</f>
        <v>0</v>
      </c>
      <c r="I178" s="69"/>
      <c r="J178" s="69"/>
      <c r="K178" s="70"/>
      <c r="L178" s="70">
        <f>TRUNC(F178*K178,2)</f>
        <v>0</v>
      </c>
      <c r="O178" s="56"/>
    </row>
    <row r="179" spans="1:16" s="77" customFormat="1" ht="12" customHeight="1">
      <c r="A179" s="78"/>
      <c r="B179" s="79"/>
      <c r="C179" s="79"/>
      <c r="D179" s="73"/>
      <c r="E179" s="72"/>
      <c r="F179" s="80"/>
      <c r="G179" s="81"/>
      <c r="H179" s="76">
        <f>ROUND(G179*F179,2)</f>
        <v>0</v>
      </c>
      <c r="I179" s="69"/>
      <c r="J179" s="69"/>
      <c r="K179" s="70"/>
      <c r="L179" s="70">
        <f>TRUNC(F179*K179,2)</f>
        <v>0</v>
      </c>
      <c r="M179" s="82"/>
      <c r="N179" s="83"/>
      <c r="O179" s="56"/>
    </row>
    <row r="180" spans="1:16" s="77" customFormat="1" ht="12" customHeight="1">
      <c r="A180" s="78"/>
      <c r="B180" s="79"/>
      <c r="C180" s="79"/>
      <c r="D180" s="73"/>
      <c r="E180" s="72"/>
      <c r="F180" s="80"/>
      <c r="G180" s="81"/>
      <c r="H180" s="76">
        <f>ROUND(G180*F180,2)</f>
        <v>0</v>
      </c>
      <c r="I180" s="69"/>
      <c r="J180" s="69"/>
      <c r="K180" s="70"/>
      <c r="L180" s="70">
        <f>TRUNC(F180*K180,2)</f>
        <v>0</v>
      </c>
      <c r="M180" s="82"/>
      <c r="N180" s="83"/>
      <c r="O180" s="56"/>
    </row>
    <row r="181" spans="1:16" s="77" customFormat="1" ht="12" customHeight="1">
      <c r="A181" s="71"/>
      <c r="B181" s="72"/>
      <c r="C181" s="72"/>
      <c r="D181" s="73" t="s">
        <v>66</v>
      </c>
      <c r="E181" s="72"/>
      <c r="F181" s="80">
        <v>0</v>
      </c>
      <c r="G181" s="66"/>
      <c r="H181" s="76">
        <f>SUM(H182:H185)</f>
        <v>5.36</v>
      </c>
      <c r="I181" s="69"/>
      <c r="J181" s="69"/>
      <c r="K181" s="70"/>
      <c r="L181" s="70">
        <f t="shared" ref="L181:L194" si="2">TRUNC(F181*K181,2)</f>
        <v>0</v>
      </c>
      <c r="N181" s="83"/>
      <c r="O181" s="56"/>
    </row>
    <row r="182" spans="1:16" s="77" customFormat="1" ht="12" customHeight="1">
      <c r="A182" s="78"/>
      <c r="B182" s="84" t="s">
        <v>74</v>
      </c>
      <c r="C182" s="79"/>
      <c r="D182" s="73" t="s">
        <v>75</v>
      </c>
      <c r="E182" s="72" t="s">
        <v>76</v>
      </c>
      <c r="F182" s="80">
        <v>0.27</v>
      </c>
      <c r="G182" s="449">
        <v>8.3000000000000007</v>
      </c>
      <c r="H182" s="76">
        <f>ROUND(G182*F182,2)</f>
        <v>2.2400000000000002</v>
      </c>
      <c r="I182" s="69"/>
      <c r="J182" s="69"/>
      <c r="K182" s="70"/>
      <c r="L182" s="70">
        <f t="shared" si="2"/>
        <v>0</v>
      </c>
      <c r="M182" s="82"/>
      <c r="N182" s="83"/>
      <c r="O182" s="56"/>
    </row>
    <row r="183" spans="1:16" s="77" customFormat="1" ht="12" customHeight="1">
      <c r="A183" s="78"/>
      <c r="B183" s="84" t="s">
        <v>82</v>
      </c>
      <c r="C183" s="79"/>
      <c r="D183" s="73" t="s">
        <v>83</v>
      </c>
      <c r="E183" s="72" t="s">
        <v>76</v>
      </c>
      <c r="F183" s="80">
        <f>F182</f>
        <v>0.27</v>
      </c>
      <c r="G183" s="449">
        <v>11.55</v>
      </c>
      <c r="H183" s="76">
        <f>ROUND(G183*F183,2)</f>
        <v>3.12</v>
      </c>
      <c r="I183" s="69"/>
      <c r="J183" s="69"/>
      <c r="K183" s="70"/>
      <c r="L183" s="70">
        <f t="shared" si="2"/>
        <v>0</v>
      </c>
      <c r="M183" s="82"/>
      <c r="N183" s="83"/>
      <c r="O183" s="56"/>
    </row>
    <row r="184" spans="1:16" s="77" customFormat="1" ht="12" customHeight="1">
      <c r="A184" s="78"/>
      <c r="B184" s="79"/>
      <c r="C184" s="79"/>
      <c r="D184" s="73"/>
      <c r="E184" s="72"/>
      <c r="F184" s="80"/>
      <c r="G184" s="81"/>
      <c r="H184" s="76">
        <f>ROUND(G184*F184,2)</f>
        <v>0</v>
      </c>
      <c r="I184" s="69"/>
      <c r="J184" s="69"/>
      <c r="K184" s="70"/>
      <c r="L184" s="70">
        <f t="shared" si="2"/>
        <v>0</v>
      </c>
      <c r="M184" s="82"/>
      <c r="N184" s="83"/>
      <c r="O184" s="56"/>
    </row>
    <row r="185" spans="1:16" s="77" customFormat="1" ht="12" customHeight="1">
      <c r="A185" s="71"/>
      <c r="B185" s="72"/>
      <c r="C185" s="72"/>
      <c r="D185" s="73" t="s">
        <v>67</v>
      </c>
      <c r="E185" s="72" t="s">
        <v>0</v>
      </c>
      <c r="F185" s="803">
        <v>90.25</v>
      </c>
      <c r="G185" s="803"/>
      <c r="H185" s="76"/>
      <c r="I185" s="69"/>
      <c r="J185" s="69"/>
      <c r="K185" s="70"/>
      <c r="L185" s="70">
        <f t="shared" si="2"/>
        <v>0</v>
      </c>
      <c r="M185" s="82"/>
      <c r="N185" s="83"/>
      <c r="O185" s="56"/>
    </row>
    <row r="186" spans="1:16" s="77" customFormat="1" ht="12" customHeight="1">
      <c r="A186" s="71"/>
      <c r="B186" s="72"/>
      <c r="C186" s="72"/>
      <c r="D186" s="73"/>
      <c r="E186" s="72"/>
      <c r="F186" s="80"/>
      <c r="G186" s="85"/>
      <c r="H186" s="86"/>
      <c r="J186" s="34"/>
      <c r="K186" s="70"/>
      <c r="L186" s="70">
        <f t="shared" si="2"/>
        <v>0</v>
      </c>
      <c r="M186" s="82"/>
      <c r="N186" s="83"/>
      <c r="O186" s="56"/>
    </row>
    <row r="187" spans="1:16" s="77" customFormat="1" ht="12" customHeight="1">
      <c r="A187" s="71"/>
      <c r="B187" s="72"/>
      <c r="C187" s="72"/>
      <c r="D187" s="73" t="s">
        <v>68</v>
      </c>
      <c r="E187" s="72"/>
      <c r="F187" s="80"/>
      <c r="G187" s="85"/>
      <c r="H187" s="76">
        <f>SUM(H188:H190)</f>
        <v>6.57</v>
      </c>
      <c r="I187" s="69"/>
      <c r="J187" s="69"/>
      <c r="K187" s="70"/>
      <c r="L187" s="70">
        <f t="shared" si="2"/>
        <v>0</v>
      </c>
      <c r="M187" s="87"/>
      <c r="N187" s="83"/>
      <c r="O187" s="56"/>
    </row>
    <row r="188" spans="1:16" s="77" customFormat="1" ht="12" customHeight="1">
      <c r="A188" s="78"/>
      <c r="B188" s="91" t="s">
        <v>611</v>
      </c>
      <c r="C188" s="79"/>
      <c r="D188" s="73" t="s">
        <v>612</v>
      </c>
      <c r="E188" s="72" t="s">
        <v>28</v>
      </c>
      <c r="F188" s="80">
        <v>1.01</v>
      </c>
      <c r="G188" s="81">
        <v>6.5</v>
      </c>
      <c r="H188" s="76">
        <f>ROUND(G188*F188,2)</f>
        <v>6.57</v>
      </c>
      <c r="I188" s="69"/>
      <c r="J188" s="69"/>
      <c r="K188" s="70"/>
      <c r="L188" s="70">
        <f t="shared" si="2"/>
        <v>0</v>
      </c>
      <c r="M188" s="90"/>
      <c r="N188" s="83"/>
      <c r="O188" s="82"/>
      <c r="P188" s="56"/>
    </row>
    <row r="189" spans="1:16" s="77" customFormat="1" ht="12" customHeight="1">
      <c r="A189" s="78"/>
      <c r="B189" s="79"/>
      <c r="C189" s="79"/>
      <c r="D189" s="73"/>
      <c r="E189" s="72"/>
      <c r="F189" s="80"/>
      <c r="G189" s="81"/>
      <c r="H189" s="76">
        <f>ROUND(G189*F189,2)</f>
        <v>0</v>
      </c>
      <c r="I189" s="69"/>
      <c r="J189" s="69"/>
      <c r="K189" s="70"/>
      <c r="L189" s="70">
        <f t="shared" si="2"/>
        <v>0</v>
      </c>
      <c r="M189" s="82"/>
      <c r="N189" s="83"/>
      <c r="O189" s="56"/>
    </row>
    <row r="190" spans="1:16" s="77" customFormat="1" ht="12" customHeight="1">
      <c r="A190" s="71"/>
      <c r="B190" s="72"/>
      <c r="C190" s="72"/>
      <c r="D190" s="73"/>
      <c r="E190" s="72">
        <v>0</v>
      </c>
      <c r="F190" s="74"/>
      <c r="G190" s="81"/>
      <c r="H190" s="76"/>
      <c r="I190" s="69"/>
      <c r="J190" s="69"/>
      <c r="K190" s="70"/>
      <c r="L190" s="70">
        <f t="shared" si="2"/>
        <v>0</v>
      </c>
      <c r="N190" s="83"/>
      <c r="O190" s="56"/>
    </row>
    <row r="191" spans="1:16" s="77" customFormat="1" ht="12" customHeight="1">
      <c r="A191" s="71"/>
      <c r="B191" s="72"/>
      <c r="C191" s="72"/>
      <c r="D191" s="73" t="s">
        <v>71</v>
      </c>
      <c r="E191" s="72"/>
      <c r="F191" s="65"/>
      <c r="G191" s="85"/>
      <c r="H191" s="76">
        <f>+H187+H181+H178</f>
        <v>11.93</v>
      </c>
      <c r="I191" s="69"/>
      <c r="J191" s="69"/>
      <c r="K191" s="70"/>
      <c r="L191" s="70">
        <f t="shared" si="2"/>
        <v>0</v>
      </c>
      <c r="N191" s="83"/>
      <c r="O191" s="56"/>
    </row>
    <row r="192" spans="1:16" s="77" customFormat="1" ht="12" customHeight="1">
      <c r="A192" s="71"/>
      <c r="B192" s="72"/>
      <c r="C192" s="72"/>
      <c r="D192" s="73" t="s">
        <v>72</v>
      </c>
      <c r="E192" s="72" t="s">
        <v>0</v>
      </c>
      <c r="F192" s="65"/>
      <c r="G192" s="85"/>
      <c r="H192" s="76">
        <f>ROUND(H191*F192/100,2)</f>
        <v>0</v>
      </c>
      <c r="I192" s="69"/>
      <c r="J192" s="69"/>
      <c r="K192" s="70"/>
      <c r="L192" s="70">
        <f t="shared" si="2"/>
        <v>0</v>
      </c>
      <c r="N192" s="83"/>
      <c r="O192" s="56"/>
    </row>
    <row r="193" spans="1:15" s="77" customFormat="1" ht="12" customHeight="1">
      <c r="A193" s="71"/>
      <c r="B193" s="72"/>
      <c r="C193" s="72"/>
      <c r="D193" s="73" t="s">
        <v>73</v>
      </c>
      <c r="E193" s="72"/>
      <c r="F193" s="74"/>
      <c r="G193" s="85"/>
      <c r="H193" s="76">
        <f>+H192+H191</f>
        <v>11.93</v>
      </c>
      <c r="I193" s="69"/>
      <c r="J193" s="69"/>
      <c r="K193" s="70"/>
      <c r="L193" s="70">
        <f t="shared" si="2"/>
        <v>0</v>
      </c>
      <c r="N193" s="83"/>
      <c r="O193" s="56"/>
    </row>
    <row r="194" spans="1:15" s="77" customFormat="1">
      <c r="A194" s="71"/>
      <c r="B194" s="72"/>
      <c r="C194" s="72"/>
      <c r="D194" s="73"/>
      <c r="E194" s="72"/>
      <c r="F194" s="74"/>
      <c r="G194" s="85"/>
      <c r="H194" s="76"/>
      <c r="I194" s="69"/>
      <c r="J194" s="69"/>
      <c r="K194" s="70"/>
      <c r="L194" s="70">
        <f t="shared" si="2"/>
        <v>0</v>
      </c>
      <c r="N194" s="83"/>
      <c r="O194" s="56"/>
    </row>
    <row r="196" spans="1:15" s="152" customFormat="1" ht="57">
      <c r="B196" s="282" t="s">
        <v>1007</v>
      </c>
      <c r="C196" s="153" t="s">
        <v>106</v>
      </c>
      <c r="D196" s="154" t="s">
        <v>555</v>
      </c>
      <c r="E196" s="153" t="s">
        <v>31</v>
      </c>
      <c r="F196" s="155">
        <v>1</v>
      </c>
      <c r="G196" s="156">
        <f>H215</f>
        <v>806.96999999999991</v>
      </c>
      <c r="H196" s="157">
        <f>TRUNC(G196*F196,2)</f>
        <v>806.97</v>
      </c>
    </row>
    <row r="197" spans="1:15">
      <c r="B197" s="72"/>
      <c r="C197" s="72"/>
      <c r="D197" s="73"/>
      <c r="E197" s="72"/>
      <c r="F197" s="74"/>
      <c r="G197" s="75"/>
      <c r="H197" s="76"/>
    </row>
    <row r="198" spans="1:15">
      <c r="B198" s="72"/>
      <c r="C198" s="72"/>
      <c r="D198" s="73" t="s">
        <v>65</v>
      </c>
      <c r="E198" s="72"/>
      <c r="F198" s="74"/>
      <c r="G198" s="75"/>
      <c r="H198" s="76"/>
    </row>
    <row r="199" spans="1:15">
      <c r="B199" s="72"/>
      <c r="C199" s="72"/>
      <c r="D199" s="73"/>
      <c r="E199" s="72"/>
      <c r="F199" s="74"/>
      <c r="G199" s="75"/>
      <c r="H199" s="76"/>
    </row>
    <row r="200" spans="1:15">
      <c r="B200" s="72"/>
      <c r="C200" s="72"/>
      <c r="D200" s="73"/>
      <c r="E200" s="72"/>
      <c r="F200" s="74"/>
      <c r="G200" s="75"/>
      <c r="H200" s="76"/>
    </row>
    <row r="201" spans="1:15">
      <c r="B201" s="72"/>
      <c r="C201" s="72"/>
      <c r="D201" s="73"/>
      <c r="E201" s="72"/>
      <c r="F201" s="74"/>
      <c r="G201" s="75"/>
      <c r="H201" s="76"/>
    </row>
    <row r="202" spans="1:15">
      <c r="B202" s="72"/>
      <c r="C202" s="72"/>
      <c r="D202" s="73" t="s">
        <v>66</v>
      </c>
      <c r="E202" s="72"/>
      <c r="F202" s="74"/>
      <c r="G202" s="75"/>
      <c r="H202" s="76">
        <f>SUM(H203:H206)</f>
        <v>59.55</v>
      </c>
    </row>
    <row r="203" spans="1:15">
      <c r="B203" s="72" t="s">
        <v>107</v>
      </c>
      <c r="C203" s="72"/>
      <c r="D203" s="73" t="s">
        <v>108</v>
      </c>
      <c r="E203" s="72" t="s">
        <v>94</v>
      </c>
      <c r="F203" s="74">
        <v>3</v>
      </c>
      <c r="G203" s="450">
        <v>8.3000000000000007</v>
      </c>
      <c r="H203" s="76">
        <f>ROUND(G203*F203,2)</f>
        <v>24.9</v>
      </c>
    </row>
    <row r="204" spans="1:15">
      <c r="B204" s="72" t="s">
        <v>109</v>
      </c>
      <c r="C204" s="72"/>
      <c r="D204" s="73" t="s">
        <v>110</v>
      </c>
      <c r="E204" s="72"/>
      <c r="F204" s="74">
        <v>3</v>
      </c>
      <c r="G204" s="450">
        <v>11.55</v>
      </c>
      <c r="H204" s="76">
        <f>ROUND(G204*F204,2)</f>
        <v>34.65</v>
      </c>
    </row>
    <row r="205" spans="1:15">
      <c r="B205" s="72"/>
      <c r="C205" s="72"/>
      <c r="D205" s="73"/>
      <c r="E205" s="72"/>
      <c r="F205" s="74"/>
      <c r="G205" s="75"/>
      <c r="H205" s="76"/>
    </row>
    <row r="206" spans="1:15">
      <c r="B206" s="72"/>
      <c r="C206" s="72"/>
      <c r="D206" s="73" t="s">
        <v>67</v>
      </c>
      <c r="E206" s="72" t="s">
        <v>0</v>
      </c>
      <c r="F206" s="74">
        <v>1.2018</v>
      </c>
      <c r="G206" s="75"/>
      <c r="H206" s="76"/>
    </row>
    <row r="207" spans="1:15">
      <c r="B207" s="72"/>
      <c r="C207" s="72"/>
      <c r="D207" s="73"/>
      <c r="E207" s="72"/>
      <c r="F207" s="74"/>
      <c r="G207" s="75"/>
      <c r="H207" s="76"/>
    </row>
    <row r="208" spans="1:15">
      <c r="B208" s="72"/>
      <c r="C208" s="72"/>
      <c r="D208" s="73" t="s">
        <v>68</v>
      </c>
      <c r="E208" s="72"/>
      <c r="F208" s="74"/>
      <c r="G208" s="75"/>
      <c r="H208" s="76">
        <f>SUM(H209:H212)</f>
        <v>747.42</v>
      </c>
    </row>
    <row r="209" spans="1:8">
      <c r="B209" s="159" t="s">
        <v>556</v>
      </c>
      <c r="C209" s="72"/>
      <c r="D209" s="73" t="str">
        <f>D196</f>
        <v>CONJUNTO MOTO BOMBA COM POTENCIA DE 3/4 CV-Marca Tebmotoveg</v>
      </c>
      <c r="E209" s="72" t="s">
        <v>31</v>
      </c>
      <c r="F209" s="74">
        <v>1</v>
      </c>
      <c r="G209" s="450">
        <v>747.42</v>
      </c>
      <c r="H209" s="76">
        <f>ROUND(G209*F209,2)</f>
        <v>747.42</v>
      </c>
    </row>
    <row r="210" spans="1:8">
      <c r="B210" s="72"/>
      <c r="C210" s="72"/>
      <c r="D210" s="73"/>
      <c r="E210" s="72"/>
      <c r="F210" s="74"/>
      <c r="G210" s="75"/>
      <c r="H210" s="76"/>
    </row>
    <row r="211" spans="1:8">
      <c r="B211" s="72"/>
      <c r="C211" s="72"/>
      <c r="D211" s="73"/>
      <c r="E211" s="72"/>
      <c r="F211" s="74"/>
      <c r="G211" s="75"/>
      <c r="H211" s="76"/>
    </row>
    <row r="212" spans="1:8">
      <c r="B212" s="72"/>
      <c r="C212" s="72"/>
      <c r="D212" s="73"/>
      <c r="E212" s="72"/>
      <c r="F212" s="74"/>
      <c r="G212" s="75"/>
      <c r="H212" s="76"/>
    </row>
    <row r="213" spans="1:8">
      <c r="B213" s="72"/>
      <c r="C213" s="72"/>
      <c r="D213" s="73" t="s">
        <v>71</v>
      </c>
      <c r="E213" s="72"/>
      <c r="F213" s="74"/>
      <c r="G213" s="75"/>
      <c r="H213" s="76">
        <f>+H208+H202+H198</f>
        <v>806.96999999999991</v>
      </c>
    </row>
    <row r="214" spans="1:8">
      <c r="B214" s="72"/>
      <c r="C214" s="72"/>
      <c r="D214" s="73" t="s">
        <v>72</v>
      </c>
      <c r="E214" s="72" t="s">
        <v>0</v>
      </c>
      <c r="F214" s="74"/>
      <c r="G214" s="75"/>
      <c r="H214" s="76"/>
    </row>
    <row r="215" spans="1:8">
      <c r="B215" s="72"/>
      <c r="C215" s="72"/>
      <c r="D215" s="73" t="s">
        <v>73</v>
      </c>
      <c r="E215" s="72"/>
      <c r="F215" s="74"/>
      <c r="G215" s="75"/>
      <c r="H215" s="76">
        <f>+H214+H213</f>
        <v>806.96999999999991</v>
      </c>
    </row>
    <row r="216" spans="1:8">
      <c r="B216" s="72"/>
      <c r="C216" s="72"/>
      <c r="D216" s="73"/>
      <c r="E216" s="72"/>
      <c r="F216" s="74"/>
      <c r="G216" s="75"/>
      <c r="H216" s="76"/>
    </row>
    <row r="219" spans="1:8" ht="38.25" customHeight="1">
      <c r="A219" s="55" t="s">
        <v>64</v>
      </c>
      <c r="B219" s="282" t="s">
        <v>1007</v>
      </c>
      <c r="C219" s="149" t="s">
        <v>112</v>
      </c>
      <c r="D219" s="150" t="s">
        <v>113</v>
      </c>
      <c r="E219" s="149" t="s">
        <v>49</v>
      </c>
      <c r="F219" s="151">
        <v>1</v>
      </c>
      <c r="G219" s="147">
        <f>H237</f>
        <v>6.46</v>
      </c>
      <c r="H219" s="148">
        <f>TRUNC(G219*F219,2)</f>
        <v>6.46</v>
      </c>
    </row>
    <row r="220" spans="1:8">
      <c r="A220" s="62"/>
      <c r="B220" s="63"/>
      <c r="C220" s="63"/>
      <c r="D220" s="64"/>
      <c r="E220" s="63"/>
      <c r="F220" s="65"/>
      <c r="G220" s="66"/>
      <c r="H220" s="67"/>
    </row>
    <row r="221" spans="1:8">
      <c r="A221" s="71"/>
      <c r="B221" s="72"/>
      <c r="C221" s="72"/>
      <c r="D221" s="73" t="s">
        <v>65</v>
      </c>
      <c r="E221" s="72"/>
      <c r="F221" s="74"/>
      <c r="G221" s="75"/>
      <c r="H221" s="76">
        <f>SUM(H222:H223)</f>
        <v>0</v>
      </c>
    </row>
    <row r="222" spans="1:8">
      <c r="A222" s="78"/>
      <c r="B222" s="79"/>
      <c r="C222" s="79"/>
      <c r="D222" s="73"/>
      <c r="E222" s="72"/>
      <c r="F222" s="80"/>
      <c r="G222" s="81"/>
      <c r="H222" s="76">
        <f>ROUND(G222*F222,2)</f>
        <v>0</v>
      </c>
    </row>
    <row r="223" spans="1:8">
      <c r="A223" s="78"/>
      <c r="B223" s="79"/>
      <c r="C223" s="79"/>
      <c r="D223" s="73"/>
      <c r="E223" s="72"/>
      <c r="F223" s="80"/>
      <c r="G223" s="81"/>
      <c r="H223" s="76">
        <f>ROUND(G223*F223,2)</f>
        <v>0</v>
      </c>
    </row>
    <row r="224" spans="1:8">
      <c r="A224" s="71"/>
      <c r="B224" s="72"/>
      <c r="C224" s="72"/>
      <c r="D224" s="73" t="s">
        <v>66</v>
      </c>
      <c r="E224" s="72"/>
      <c r="F224" s="80">
        <v>0</v>
      </c>
      <c r="G224" s="66"/>
      <c r="H224" s="76">
        <f>SUM(H225:H227)</f>
        <v>2.98</v>
      </c>
    </row>
    <row r="225" spans="1:8">
      <c r="A225" s="78"/>
      <c r="B225" s="84" t="s">
        <v>74</v>
      </c>
      <c r="C225" s="79"/>
      <c r="D225" s="73" t="s">
        <v>75</v>
      </c>
      <c r="E225" s="72" t="s">
        <v>76</v>
      </c>
      <c r="F225" s="80">
        <v>0.15</v>
      </c>
      <c r="G225" s="449">
        <v>8.3000000000000007</v>
      </c>
      <c r="H225" s="76">
        <f>ROUND(G225*F225,2)</f>
        <v>1.25</v>
      </c>
    </row>
    <row r="226" spans="1:8">
      <c r="A226" s="78"/>
      <c r="B226" s="84" t="s">
        <v>77</v>
      </c>
      <c r="C226" s="79"/>
      <c r="D226" s="73" t="s">
        <v>78</v>
      </c>
      <c r="E226" s="72" t="s">
        <v>76</v>
      </c>
      <c r="F226" s="80">
        <v>0.15</v>
      </c>
      <c r="G226" s="449">
        <v>11.55</v>
      </c>
      <c r="H226" s="76">
        <f>ROUND(G226*F226,2)</f>
        <v>1.73</v>
      </c>
    </row>
    <row r="227" spans="1:8">
      <c r="A227" s="78"/>
      <c r="B227" s="79"/>
      <c r="C227" s="79"/>
      <c r="D227" s="73"/>
      <c r="E227" s="72"/>
      <c r="F227" s="80"/>
      <c r="G227" s="81"/>
      <c r="H227" s="76">
        <f>ROUND(G227*F227,2)</f>
        <v>0</v>
      </c>
    </row>
    <row r="228" spans="1:8">
      <c r="A228" s="71"/>
      <c r="B228" s="72"/>
      <c r="C228" s="72"/>
      <c r="D228" s="73" t="s">
        <v>67</v>
      </c>
      <c r="E228" s="72" t="s">
        <v>0</v>
      </c>
      <c r="F228" s="803">
        <v>90.25</v>
      </c>
      <c r="G228" s="803"/>
      <c r="H228" s="76"/>
    </row>
    <row r="229" spans="1:8">
      <c r="A229" s="71"/>
      <c r="B229" s="72"/>
      <c r="C229" s="72"/>
      <c r="D229" s="73"/>
      <c r="E229" s="72"/>
      <c r="F229" s="80"/>
      <c r="G229" s="85"/>
      <c r="H229" s="86"/>
    </row>
    <row r="230" spans="1:8">
      <c r="A230" s="71"/>
      <c r="B230" s="72"/>
      <c r="C230" s="72"/>
      <c r="D230" s="73" t="s">
        <v>68</v>
      </c>
      <c r="E230" s="72"/>
      <c r="F230" s="80"/>
      <c r="G230" s="85"/>
      <c r="H230" s="76">
        <f>SUM(H231:H234)</f>
        <v>3.48</v>
      </c>
    </row>
    <row r="231" spans="1:8">
      <c r="A231" s="78"/>
      <c r="B231" s="84" t="s">
        <v>114</v>
      </c>
      <c r="C231" s="79"/>
      <c r="D231" s="73" t="str">
        <f>D219</f>
        <v>Bucha de redução de PVC soldável Ø 50mm x 25mm</v>
      </c>
      <c r="E231" s="72" t="s">
        <v>31</v>
      </c>
      <c r="F231" s="80">
        <v>1</v>
      </c>
      <c r="G231" s="449">
        <v>3.48</v>
      </c>
      <c r="H231" s="76">
        <f>ROUND(G231*F231,2)</f>
        <v>3.48</v>
      </c>
    </row>
    <row r="232" spans="1:8">
      <c r="A232" s="78"/>
      <c r="B232" s="84"/>
      <c r="C232" s="79"/>
      <c r="D232" s="73"/>
      <c r="E232" s="72"/>
      <c r="F232" s="80"/>
      <c r="G232" s="399"/>
      <c r="H232" s="76">
        <f>ROUND(G232*F232,2)</f>
        <v>0</v>
      </c>
    </row>
    <row r="233" spans="1:8">
      <c r="A233" s="78"/>
      <c r="B233" s="79"/>
      <c r="C233" s="79"/>
      <c r="D233" s="73"/>
      <c r="E233" s="72"/>
      <c r="F233" s="80"/>
      <c r="G233" s="81">
        <v>0</v>
      </c>
      <c r="H233" s="76">
        <f>ROUND(G233*F233,2)</f>
        <v>0</v>
      </c>
    </row>
    <row r="234" spans="1:8">
      <c r="A234" s="71"/>
      <c r="B234" s="72"/>
      <c r="C234" s="72"/>
      <c r="D234" s="73"/>
      <c r="E234" s="72">
        <v>0</v>
      </c>
      <c r="F234" s="74"/>
      <c r="G234" s="81">
        <v>0</v>
      </c>
      <c r="H234" s="76"/>
    </row>
    <row r="235" spans="1:8">
      <c r="A235" s="71"/>
      <c r="B235" s="72"/>
      <c r="C235" s="72"/>
      <c r="D235" s="73" t="s">
        <v>71</v>
      </c>
      <c r="E235" s="72"/>
      <c r="F235" s="65"/>
      <c r="G235" s="85"/>
      <c r="H235" s="76">
        <f>+H230+H224+H221</f>
        <v>6.46</v>
      </c>
    </row>
    <row r="236" spans="1:8">
      <c r="A236" s="71"/>
      <c r="B236" s="72"/>
      <c r="C236" s="72"/>
      <c r="D236" s="73" t="s">
        <v>72</v>
      </c>
      <c r="E236" s="72" t="s">
        <v>0</v>
      </c>
      <c r="F236" s="65"/>
      <c r="G236" s="85"/>
      <c r="H236" s="76">
        <f>ROUND(H235*F236/100,2)</f>
        <v>0</v>
      </c>
    </row>
    <row r="237" spans="1:8">
      <c r="A237" s="71"/>
      <c r="B237" s="72"/>
      <c r="C237" s="72"/>
      <c r="D237" s="73" t="s">
        <v>73</v>
      </c>
      <c r="E237" s="72"/>
      <c r="F237" s="74"/>
      <c r="G237" s="85"/>
      <c r="H237" s="76">
        <f>+H236+H235</f>
        <v>6.46</v>
      </c>
    </row>
    <row r="238" spans="1:8">
      <c r="A238" s="71"/>
      <c r="B238" s="72"/>
      <c r="C238" s="72"/>
      <c r="D238" s="73"/>
      <c r="E238" s="72"/>
      <c r="F238" s="74"/>
      <c r="G238" s="85"/>
      <c r="H238" s="76"/>
    </row>
    <row r="240" spans="1:8" ht="57">
      <c r="A240" s="55" t="s">
        <v>64</v>
      </c>
      <c r="B240" s="282" t="s">
        <v>1007</v>
      </c>
      <c r="C240" s="149" t="s">
        <v>115</v>
      </c>
      <c r="D240" s="150" t="s">
        <v>53</v>
      </c>
      <c r="E240" s="149" t="s">
        <v>49</v>
      </c>
      <c r="F240" s="151">
        <v>1</v>
      </c>
      <c r="G240" s="147">
        <f>H258</f>
        <v>15.68</v>
      </c>
      <c r="H240" s="148">
        <f>TRUNC(G240*F240,2)</f>
        <v>15.68</v>
      </c>
    </row>
    <row r="241" spans="1:8">
      <c r="A241" s="62"/>
      <c r="B241" s="63"/>
      <c r="C241" s="63"/>
      <c r="D241" s="64"/>
      <c r="E241" s="63"/>
      <c r="F241" s="65"/>
      <c r="G241" s="66"/>
      <c r="H241" s="67"/>
    </row>
    <row r="242" spans="1:8">
      <c r="A242" s="71"/>
      <c r="B242" s="72"/>
      <c r="C242" s="72"/>
      <c r="D242" s="73" t="s">
        <v>65</v>
      </c>
      <c r="E242" s="72"/>
      <c r="F242" s="74"/>
      <c r="G242" s="75"/>
      <c r="H242" s="76">
        <f>SUM(H243:H244)</f>
        <v>0</v>
      </c>
    </row>
    <row r="243" spans="1:8">
      <c r="A243" s="78"/>
      <c r="B243" s="79"/>
      <c r="C243" s="79"/>
      <c r="D243" s="73"/>
      <c r="E243" s="72"/>
      <c r="F243" s="80"/>
      <c r="G243" s="81"/>
      <c r="H243" s="76">
        <f>ROUND(G243*F243,2)</f>
        <v>0</v>
      </c>
    </row>
    <row r="244" spans="1:8">
      <c r="A244" s="78"/>
      <c r="B244" s="79"/>
      <c r="C244" s="79"/>
      <c r="D244" s="73"/>
      <c r="E244" s="72"/>
      <c r="F244" s="80"/>
      <c r="G244" s="81"/>
      <c r="H244" s="76">
        <f>ROUND(G244*F244,2)</f>
        <v>0</v>
      </c>
    </row>
    <row r="245" spans="1:8">
      <c r="A245" s="71"/>
      <c r="B245" s="72"/>
      <c r="C245" s="72"/>
      <c r="D245" s="73" t="s">
        <v>66</v>
      </c>
      <c r="E245" s="72"/>
      <c r="F245" s="80">
        <v>0</v>
      </c>
      <c r="G245" s="66"/>
      <c r="H245" s="76">
        <f>SUM(H246:H248)</f>
        <v>2.98</v>
      </c>
    </row>
    <row r="246" spans="1:8">
      <c r="A246" s="78"/>
      <c r="B246" s="84" t="s">
        <v>74</v>
      </c>
      <c r="C246" s="79"/>
      <c r="D246" s="73" t="s">
        <v>75</v>
      </c>
      <c r="E246" s="72" t="s">
        <v>76</v>
      </c>
      <c r="F246" s="80">
        <v>0.15</v>
      </c>
      <c r="G246" s="449">
        <v>8.3000000000000007</v>
      </c>
      <c r="H246" s="76">
        <f>ROUND(G246*F246,2)</f>
        <v>1.25</v>
      </c>
    </row>
    <row r="247" spans="1:8">
      <c r="A247" s="78"/>
      <c r="B247" s="84" t="s">
        <v>77</v>
      </c>
      <c r="C247" s="79"/>
      <c r="D247" s="73" t="s">
        <v>78</v>
      </c>
      <c r="E247" s="72" t="s">
        <v>76</v>
      </c>
      <c r="F247" s="80">
        <v>0.15</v>
      </c>
      <c r="G247" s="449">
        <v>11.55</v>
      </c>
      <c r="H247" s="76">
        <f>ROUND(G247*F247,2)</f>
        <v>1.73</v>
      </c>
    </row>
    <row r="248" spans="1:8">
      <c r="A248" s="78"/>
      <c r="B248" s="79"/>
      <c r="C248" s="79"/>
      <c r="D248" s="73"/>
      <c r="E248" s="72"/>
      <c r="F248" s="80"/>
      <c r="G248" s="81"/>
      <c r="H248" s="76">
        <f>ROUND(G248*F248,2)</f>
        <v>0</v>
      </c>
    </row>
    <row r="249" spans="1:8">
      <c r="A249" s="71"/>
      <c r="B249" s="72"/>
      <c r="C249" s="72"/>
      <c r="D249" s="73" t="s">
        <v>67</v>
      </c>
      <c r="E249" s="72" t="s">
        <v>0</v>
      </c>
      <c r="F249" s="803">
        <v>90.25</v>
      </c>
      <c r="G249" s="803"/>
      <c r="H249" s="76"/>
    </row>
    <row r="250" spans="1:8">
      <c r="A250" s="71"/>
      <c r="B250" s="72"/>
      <c r="C250" s="72"/>
      <c r="D250" s="73"/>
      <c r="E250" s="72"/>
      <c r="F250" s="80"/>
      <c r="G250" s="85"/>
      <c r="H250" s="86"/>
    </row>
    <row r="251" spans="1:8">
      <c r="A251" s="71"/>
      <c r="B251" s="72"/>
      <c r="C251" s="72"/>
      <c r="D251" s="73" t="s">
        <v>68</v>
      </c>
      <c r="E251" s="72"/>
      <c r="F251" s="80"/>
      <c r="G251" s="85"/>
      <c r="H251" s="76">
        <f>SUM(H252:H255)</f>
        <v>12.7</v>
      </c>
    </row>
    <row r="252" spans="1:8">
      <c r="A252" s="78"/>
      <c r="B252" s="84" t="s">
        <v>116</v>
      </c>
      <c r="C252" s="79"/>
      <c r="D252" s="73" t="str">
        <f>D240</f>
        <v>Bucha de redução sold. Curta 75 mm - 60 mm</v>
      </c>
      <c r="E252" s="72" t="s">
        <v>31</v>
      </c>
      <c r="F252" s="80">
        <v>1</v>
      </c>
      <c r="G252" s="449">
        <v>12.7</v>
      </c>
      <c r="H252" s="76">
        <f>ROUND(G252*F252,2)</f>
        <v>12.7</v>
      </c>
    </row>
    <row r="253" spans="1:8">
      <c r="A253" s="78"/>
      <c r="B253" s="84"/>
      <c r="C253" s="79"/>
      <c r="D253" s="73"/>
      <c r="E253" s="72"/>
      <c r="F253" s="80"/>
      <c r="G253" s="81"/>
      <c r="H253" s="76">
        <f>ROUND(G253*F253,2)</f>
        <v>0</v>
      </c>
    </row>
    <row r="254" spans="1:8">
      <c r="A254" s="78"/>
      <c r="B254" s="79"/>
      <c r="C254" s="79"/>
      <c r="D254" s="73"/>
      <c r="E254" s="72"/>
      <c r="F254" s="80"/>
      <c r="G254" s="81">
        <v>0</v>
      </c>
      <c r="H254" s="76">
        <f>ROUND(G254*F254,2)</f>
        <v>0</v>
      </c>
    </row>
    <row r="255" spans="1:8">
      <c r="A255" s="71"/>
      <c r="B255" s="72"/>
      <c r="C255" s="72"/>
      <c r="D255" s="73"/>
      <c r="E255" s="72">
        <v>0</v>
      </c>
      <c r="F255" s="74"/>
      <c r="G255" s="81">
        <v>0</v>
      </c>
      <c r="H255" s="76"/>
    </row>
    <row r="256" spans="1:8">
      <c r="A256" s="71"/>
      <c r="B256" s="72"/>
      <c r="C256" s="72"/>
      <c r="D256" s="73" t="s">
        <v>71</v>
      </c>
      <c r="E256" s="72"/>
      <c r="F256" s="65"/>
      <c r="G256" s="85"/>
      <c r="H256" s="76">
        <f>+H251+H245+H242</f>
        <v>15.68</v>
      </c>
    </row>
    <row r="257" spans="1:8">
      <c r="A257" s="71"/>
      <c r="B257" s="72"/>
      <c r="C257" s="72"/>
      <c r="D257" s="73" t="s">
        <v>72</v>
      </c>
      <c r="E257" s="72" t="s">
        <v>0</v>
      </c>
      <c r="F257" s="65"/>
      <c r="G257" s="85"/>
      <c r="H257" s="76">
        <f>ROUND(H256*F257/100,2)</f>
        <v>0</v>
      </c>
    </row>
    <row r="258" spans="1:8">
      <c r="A258" s="71"/>
      <c r="B258" s="72"/>
      <c r="C258" s="72"/>
      <c r="D258" s="73" t="s">
        <v>73</v>
      </c>
      <c r="E258" s="72"/>
      <c r="F258" s="74"/>
      <c r="G258" s="85"/>
      <c r="H258" s="76">
        <f>+H257+H256</f>
        <v>15.68</v>
      </c>
    </row>
    <row r="259" spans="1:8">
      <c r="A259" s="71"/>
      <c r="B259" s="72"/>
      <c r="C259" s="72"/>
      <c r="D259" s="73"/>
      <c r="E259" s="72"/>
      <c r="F259" s="74"/>
      <c r="G259" s="85"/>
      <c r="H259" s="76"/>
    </row>
    <row r="261" spans="1:8" ht="57">
      <c r="A261" s="55" t="s">
        <v>64</v>
      </c>
      <c r="B261" s="282" t="s">
        <v>1007</v>
      </c>
      <c r="C261" s="149" t="s">
        <v>117</v>
      </c>
      <c r="D261" s="150" t="s">
        <v>553</v>
      </c>
      <c r="E261" s="149" t="s">
        <v>49</v>
      </c>
      <c r="F261" s="151">
        <v>1</v>
      </c>
      <c r="G261" s="147">
        <f>H279</f>
        <v>14.51</v>
      </c>
      <c r="H261" s="148">
        <f>TRUNC(G261*F261,2)</f>
        <v>14.51</v>
      </c>
    </row>
    <row r="262" spans="1:8">
      <c r="A262" s="62"/>
      <c r="B262" s="63"/>
      <c r="C262" s="63"/>
      <c r="D262" s="64"/>
      <c r="E262" s="63"/>
      <c r="F262" s="65"/>
      <c r="G262" s="66"/>
      <c r="H262" s="67"/>
    </row>
    <row r="263" spans="1:8">
      <c r="A263" s="71"/>
      <c r="B263" s="72"/>
      <c r="C263" s="72"/>
      <c r="D263" s="73" t="s">
        <v>65</v>
      </c>
      <c r="E263" s="72"/>
      <c r="F263" s="74"/>
      <c r="G263" s="75"/>
      <c r="H263" s="76">
        <f>SUM(H264:H265)</f>
        <v>0</v>
      </c>
    </row>
    <row r="264" spans="1:8">
      <c r="A264" s="78"/>
      <c r="B264" s="79"/>
      <c r="C264" s="79"/>
      <c r="D264" s="73"/>
      <c r="E264" s="72"/>
      <c r="F264" s="80"/>
      <c r="G264" s="81"/>
      <c r="H264" s="76">
        <f>ROUND(G264*F264,2)</f>
        <v>0</v>
      </c>
    </row>
    <row r="265" spans="1:8">
      <c r="A265" s="78"/>
      <c r="B265" s="79"/>
      <c r="C265" s="79"/>
      <c r="D265" s="73"/>
      <c r="E265" s="72"/>
      <c r="F265" s="80"/>
      <c r="G265" s="81"/>
      <c r="H265" s="76">
        <f>ROUND(G265*F265,2)</f>
        <v>0</v>
      </c>
    </row>
    <row r="266" spans="1:8">
      <c r="A266" s="71"/>
      <c r="B266" s="72"/>
      <c r="C266" s="72"/>
      <c r="D266" s="73" t="s">
        <v>66</v>
      </c>
      <c r="E266" s="72"/>
      <c r="F266" s="80">
        <v>0</v>
      </c>
      <c r="G266" s="66"/>
      <c r="H266" s="76">
        <f>SUM(H267:H269)</f>
        <v>2.98</v>
      </c>
    </row>
    <row r="267" spans="1:8">
      <c r="A267" s="78"/>
      <c r="B267" s="84" t="s">
        <v>74</v>
      </c>
      <c r="C267" s="79"/>
      <c r="D267" s="73" t="s">
        <v>75</v>
      </c>
      <c r="E267" s="72" t="s">
        <v>76</v>
      </c>
      <c r="F267" s="80">
        <v>0.15</v>
      </c>
      <c r="G267" s="449">
        <v>8.3000000000000007</v>
      </c>
      <c r="H267" s="76">
        <f>ROUND(G267*F267,2)</f>
        <v>1.25</v>
      </c>
    </row>
    <row r="268" spans="1:8">
      <c r="A268" s="78"/>
      <c r="B268" s="84" t="s">
        <v>77</v>
      </c>
      <c r="C268" s="79"/>
      <c r="D268" s="73" t="s">
        <v>78</v>
      </c>
      <c r="E268" s="72" t="s">
        <v>76</v>
      </c>
      <c r="F268" s="80">
        <v>0.15</v>
      </c>
      <c r="G268" s="449">
        <v>11.55</v>
      </c>
      <c r="H268" s="76">
        <f>ROUND(G268*F268,2)</f>
        <v>1.73</v>
      </c>
    </row>
    <row r="269" spans="1:8">
      <c r="A269" s="78"/>
      <c r="B269" s="79"/>
      <c r="C269" s="79"/>
      <c r="D269" s="73"/>
      <c r="E269" s="72"/>
      <c r="F269" s="80"/>
      <c r="G269" s="81"/>
      <c r="H269" s="76">
        <f>ROUND(G269*F269,2)</f>
        <v>0</v>
      </c>
    </row>
    <row r="270" spans="1:8">
      <c r="A270" s="71"/>
      <c r="B270" s="72"/>
      <c r="C270" s="72"/>
      <c r="D270" s="73" t="s">
        <v>67</v>
      </c>
      <c r="E270" s="72" t="s">
        <v>0</v>
      </c>
      <c r="F270" s="803">
        <v>90.25</v>
      </c>
      <c r="G270" s="803"/>
      <c r="H270" s="76"/>
    </row>
    <row r="271" spans="1:8">
      <c r="A271" s="71"/>
      <c r="B271" s="72"/>
      <c r="C271" s="72"/>
      <c r="D271" s="73"/>
      <c r="E271" s="72"/>
      <c r="F271" s="80"/>
      <c r="G271" s="85"/>
      <c r="H271" s="86"/>
    </row>
    <row r="272" spans="1:8">
      <c r="A272" s="71"/>
      <c r="B272" s="72"/>
      <c r="C272" s="72"/>
      <c r="D272" s="73" t="s">
        <v>68</v>
      </c>
      <c r="E272" s="72"/>
      <c r="F272" s="80"/>
      <c r="G272" s="85"/>
      <c r="H272" s="76">
        <f>SUM(H273:H276)</f>
        <v>11.53</v>
      </c>
    </row>
    <row r="273" spans="1:13">
      <c r="A273" s="78"/>
      <c r="B273" s="84" t="s">
        <v>554</v>
      </c>
      <c r="C273" s="79"/>
      <c r="D273" s="73" t="str">
        <f>D261</f>
        <v>Bucha de redução sold. Curta 75 mm - 50 mm</v>
      </c>
      <c r="E273" s="72" t="s">
        <v>31</v>
      </c>
      <c r="F273" s="80">
        <v>1</v>
      </c>
      <c r="G273" s="449">
        <v>11.53</v>
      </c>
      <c r="H273" s="76">
        <f>ROUND(G273*F273,2)</f>
        <v>11.53</v>
      </c>
    </row>
    <row r="274" spans="1:13">
      <c r="A274" s="78"/>
      <c r="B274" s="84"/>
      <c r="C274" s="79"/>
      <c r="D274" s="73"/>
      <c r="E274" s="72"/>
      <c r="F274" s="80"/>
      <c r="G274" s="81"/>
      <c r="H274" s="76">
        <f>ROUND(G274*F274,2)</f>
        <v>0</v>
      </c>
    </row>
    <row r="275" spans="1:13">
      <c r="A275" s="78"/>
      <c r="B275" s="79"/>
      <c r="C275" s="79"/>
      <c r="D275" s="73"/>
      <c r="E275" s="72"/>
      <c r="F275" s="80"/>
      <c r="G275" s="81">
        <v>0</v>
      </c>
      <c r="H275" s="76">
        <f>ROUND(G275*F275,2)</f>
        <v>0</v>
      </c>
    </row>
    <row r="276" spans="1:13">
      <c r="A276" s="71"/>
      <c r="B276" s="72"/>
      <c r="C276" s="72"/>
      <c r="D276" s="73"/>
      <c r="E276" s="72">
        <v>0</v>
      </c>
      <c r="F276" s="74"/>
      <c r="G276" s="81">
        <v>0</v>
      </c>
      <c r="H276" s="76"/>
    </row>
    <row r="277" spans="1:13">
      <c r="A277" s="71"/>
      <c r="B277" s="72"/>
      <c r="C277" s="72"/>
      <c r="D277" s="73" t="s">
        <v>71</v>
      </c>
      <c r="E277" s="72"/>
      <c r="F277" s="65"/>
      <c r="G277" s="85"/>
      <c r="H277" s="76">
        <f>+H272+H266+H263</f>
        <v>14.51</v>
      </c>
    </row>
    <row r="278" spans="1:13">
      <c r="A278" s="71"/>
      <c r="B278" s="72"/>
      <c r="C278" s="72"/>
      <c r="D278" s="73" t="s">
        <v>72</v>
      </c>
      <c r="E278" s="72" t="s">
        <v>0</v>
      </c>
      <c r="F278" s="65"/>
      <c r="G278" s="85"/>
      <c r="H278" s="76">
        <f>ROUND(H277*F278/100,2)</f>
        <v>0</v>
      </c>
    </row>
    <row r="279" spans="1:13">
      <c r="A279" s="71"/>
      <c r="B279" s="72"/>
      <c r="C279" s="72"/>
      <c r="D279" s="73" t="s">
        <v>73</v>
      </c>
      <c r="E279" s="72"/>
      <c r="F279" s="74"/>
      <c r="G279" s="85"/>
      <c r="H279" s="76">
        <f>+H278+H277</f>
        <v>14.51</v>
      </c>
    </row>
    <row r="280" spans="1:13">
      <c r="A280" s="71"/>
      <c r="B280" s="72"/>
      <c r="C280" s="72"/>
      <c r="D280" s="73"/>
      <c r="E280" s="72"/>
      <c r="F280" s="74"/>
      <c r="G280" s="85"/>
      <c r="H280" s="76"/>
    </row>
    <row r="282" spans="1:13" ht="57">
      <c r="A282" s="55" t="s">
        <v>64</v>
      </c>
      <c r="B282" s="282" t="s">
        <v>1007</v>
      </c>
      <c r="C282" s="149" t="s">
        <v>119</v>
      </c>
      <c r="D282" s="150" t="s">
        <v>128</v>
      </c>
      <c r="E282" s="149" t="s">
        <v>49</v>
      </c>
      <c r="F282" s="151">
        <v>1</v>
      </c>
      <c r="G282" s="147">
        <f>H301</f>
        <v>80.36999999999999</v>
      </c>
      <c r="H282" s="148">
        <f>TRUNC(G282*F282,2)</f>
        <v>80.37</v>
      </c>
      <c r="M282" s="3">
        <v>60.5</v>
      </c>
    </row>
    <row r="283" spans="1:13">
      <c r="A283" s="62"/>
      <c r="B283" s="63"/>
      <c r="C283" s="63"/>
      <c r="D283" s="64"/>
      <c r="E283" s="63"/>
      <c r="F283" s="65"/>
      <c r="G283" s="66"/>
      <c r="H283" s="67"/>
    </row>
    <row r="284" spans="1:13">
      <c r="A284" s="71"/>
      <c r="B284" s="72"/>
      <c r="C284" s="72"/>
      <c r="D284" s="73" t="s">
        <v>65</v>
      </c>
      <c r="E284" s="72"/>
      <c r="F284" s="74"/>
      <c r="G284" s="75"/>
      <c r="H284" s="76">
        <f>SUM(H285:H286)</f>
        <v>0</v>
      </c>
    </row>
    <row r="285" spans="1:13">
      <c r="A285" s="78"/>
      <c r="B285" s="79"/>
      <c r="C285" s="79"/>
      <c r="D285" s="73"/>
      <c r="E285" s="72"/>
      <c r="F285" s="80"/>
      <c r="G285" s="81"/>
      <c r="H285" s="76">
        <f>ROUND(G285*F285,2)</f>
        <v>0</v>
      </c>
    </row>
    <row r="286" spans="1:13">
      <c r="A286" s="78"/>
      <c r="B286" s="79"/>
      <c r="C286" s="79"/>
      <c r="D286" s="73"/>
      <c r="E286" s="72"/>
      <c r="F286" s="80"/>
      <c r="G286" s="81"/>
      <c r="H286" s="76">
        <f>ROUND(G286*F286,2)</f>
        <v>0</v>
      </c>
    </row>
    <row r="287" spans="1:13">
      <c r="A287" s="71"/>
      <c r="B287" s="72"/>
      <c r="C287" s="72"/>
      <c r="D287" s="73" t="s">
        <v>66</v>
      </c>
      <c r="E287" s="72"/>
      <c r="F287" s="80">
        <v>0</v>
      </c>
      <c r="G287" s="66"/>
      <c r="H287" s="76">
        <f>SUM(H288:H290)</f>
        <v>18.440000000000001</v>
      </c>
    </row>
    <row r="288" spans="1:13">
      <c r="A288" s="78"/>
      <c r="B288" s="84" t="s">
        <v>129</v>
      </c>
      <c r="C288" s="79"/>
      <c r="D288" s="73" t="s">
        <v>130</v>
      </c>
      <c r="E288" s="72" t="s">
        <v>76</v>
      </c>
      <c r="F288" s="80">
        <v>1</v>
      </c>
      <c r="G288" s="449">
        <v>10.14</v>
      </c>
      <c r="H288" s="76">
        <f>ROUND(G288*F288,2)</f>
        <v>10.14</v>
      </c>
    </row>
    <row r="289" spans="1:13">
      <c r="A289" s="78"/>
      <c r="B289" s="84" t="s">
        <v>74</v>
      </c>
      <c r="C289" s="79"/>
      <c r="D289" s="73" t="s">
        <v>131</v>
      </c>
      <c r="E289" s="72" t="s">
        <v>76</v>
      </c>
      <c r="F289" s="80">
        <f>F288</f>
        <v>1</v>
      </c>
      <c r="G289" s="449">
        <v>8.3000000000000007</v>
      </c>
      <c r="H289" s="76">
        <f>ROUND(G289*F289,2)</f>
        <v>8.3000000000000007</v>
      </c>
    </row>
    <row r="290" spans="1:13">
      <c r="A290" s="78"/>
      <c r="B290" s="79"/>
      <c r="C290" s="79"/>
      <c r="D290" s="73"/>
      <c r="E290" s="72"/>
      <c r="F290" s="80"/>
      <c r="G290" s="81"/>
      <c r="H290" s="76">
        <f>ROUND(G290*F290,2)</f>
        <v>0</v>
      </c>
    </row>
    <row r="291" spans="1:13">
      <c r="A291" s="71"/>
      <c r="B291" s="72"/>
      <c r="C291" s="72"/>
      <c r="D291" s="73" t="s">
        <v>67</v>
      </c>
      <c r="E291" s="72" t="s">
        <v>0</v>
      </c>
      <c r="F291" s="803">
        <v>90.25</v>
      </c>
      <c r="G291" s="803"/>
      <c r="H291" s="76"/>
    </row>
    <row r="292" spans="1:13">
      <c r="A292" s="71"/>
      <c r="B292" s="72"/>
      <c r="C292" s="72"/>
      <c r="D292" s="73"/>
      <c r="E292" s="72"/>
      <c r="F292" s="80"/>
      <c r="G292" s="85"/>
      <c r="H292" s="86"/>
    </row>
    <row r="293" spans="1:13">
      <c r="A293" s="71"/>
      <c r="B293" s="72"/>
      <c r="C293" s="72"/>
      <c r="D293" s="73" t="s">
        <v>68</v>
      </c>
      <c r="E293" s="72"/>
      <c r="F293" s="80"/>
      <c r="G293" s="85"/>
      <c r="H293" s="76">
        <f>SUM(H294:H298)</f>
        <v>61.94</v>
      </c>
    </row>
    <row r="294" spans="1:13" ht="24">
      <c r="A294" s="78"/>
      <c r="B294" s="84" t="s">
        <v>362</v>
      </c>
      <c r="C294" s="79"/>
      <c r="D294" s="73" t="s">
        <v>132</v>
      </c>
      <c r="E294" s="72" t="s">
        <v>42</v>
      </c>
      <c r="F294" s="80">
        <v>1.1000000000000001</v>
      </c>
      <c r="G294" s="81">
        <v>46.79</v>
      </c>
      <c r="H294" s="76">
        <f>ROUND(G294*F294,2)</f>
        <v>51.47</v>
      </c>
    </row>
    <row r="295" spans="1:13">
      <c r="A295" s="78"/>
      <c r="B295" s="84">
        <v>37595</v>
      </c>
      <c r="C295" s="79"/>
      <c r="D295" s="73" t="s">
        <v>133</v>
      </c>
      <c r="E295" s="72" t="s">
        <v>34</v>
      </c>
      <c r="F295" s="80">
        <v>5</v>
      </c>
      <c r="G295" s="449">
        <v>1.51</v>
      </c>
      <c r="H295" s="76">
        <f>ROUND(G295*F295,2)</f>
        <v>7.55</v>
      </c>
    </row>
    <row r="296" spans="1:13">
      <c r="A296" s="78"/>
      <c r="B296" s="84">
        <v>34356</v>
      </c>
      <c r="C296" s="79"/>
      <c r="D296" s="73" t="s">
        <v>134</v>
      </c>
      <c r="E296" s="72" t="s">
        <v>34</v>
      </c>
      <c r="F296" s="80">
        <v>1.02</v>
      </c>
      <c r="G296" s="449">
        <v>2.86</v>
      </c>
      <c r="H296" s="76">
        <f>ROUND(G296*F296,2)</f>
        <v>2.92</v>
      </c>
    </row>
    <row r="297" spans="1:13">
      <c r="A297" s="78"/>
      <c r="B297" s="79"/>
      <c r="C297" s="79"/>
      <c r="D297" s="73"/>
      <c r="E297" s="72"/>
      <c r="F297" s="80"/>
      <c r="G297" s="81">
        <v>0</v>
      </c>
      <c r="H297" s="76">
        <f>ROUND(G297*F297,2)</f>
        <v>0</v>
      </c>
    </row>
    <row r="298" spans="1:13">
      <c r="A298" s="71"/>
      <c r="B298" s="72"/>
      <c r="C298" s="72"/>
      <c r="D298" s="73"/>
      <c r="E298" s="72">
        <v>0</v>
      </c>
      <c r="F298" s="74"/>
      <c r="G298" s="81">
        <v>0</v>
      </c>
      <c r="H298" s="76"/>
    </row>
    <row r="299" spans="1:13">
      <c r="A299" s="71"/>
      <c r="B299" s="72"/>
      <c r="C299" s="72"/>
      <c r="D299" s="73" t="s">
        <v>71</v>
      </c>
      <c r="E299" s="72"/>
      <c r="F299" s="65"/>
      <c r="G299" s="85"/>
      <c r="H299" s="76">
        <f>+H293+H287+H284-0.01</f>
        <v>80.36999999999999</v>
      </c>
    </row>
    <row r="300" spans="1:13">
      <c r="A300" s="71"/>
      <c r="B300" s="72"/>
      <c r="C300" s="72"/>
      <c r="D300" s="73" t="s">
        <v>72</v>
      </c>
      <c r="E300" s="72" t="s">
        <v>0</v>
      </c>
      <c r="F300" s="65"/>
      <c r="G300" s="85"/>
      <c r="H300" s="76">
        <f>ROUND(H299*F300/100,2)</f>
        <v>0</v>
      </c>
    </row>
    <row r="301" spans="1:13">
      <c r="A301" s="71"/>
      <c r="B301" s="72"/>
      <c r="C301" s="72"/>
      <c r="D301" s="73" t="s">
        <v>73</v>
      </c>
      <c r="E301" s="72"/>
      <c r="F301" s="74"/>
      <c r="G301" s="85"/>
      <c r="H301" s="76">
        <f>+H300+H299</f>
        <v>80.36999999999999</v>
      </c>
    </row>
    <row r="302" spans="1:13">
      <c r="A302" s="71"/>
      <c r="B302" s="72"/>
      <c r="C302" s="72"/>
      <c r="D302" s="73"/>
      <c r="E302" s="72"/>
      <c r="F302" s="74"/>
      <c r="G302" s="85"/>
      <c r="H302" s="76"/>
    </row>
    <row r="304" spans="1:13" ht="57">
      <c r="B304" s="282" t="s">
        <v>1007</v>
      </c>
      <c r="C304" s="149" t="s">
        <v>343</v>
      </c>
      <c r="D304" s="150" t="s">
        <v>344</v>
      </c>
      <c r="E304" s="149" t="s">
        <v>31</v>
      </c>
      <c r="F304" s="151">
        <v>1</v>
      </c>
      <c r="G304" s="147">
        <f>H321</f>
        <v>1261.8200000000002</v>
      </c>
      <c r="H304" s="148">
        <f>TRUNC(G304*F304,2)</f>
        <v>1261.82</v>
      </c>
      <c r="M304" s="98">
        <v>1268</v>
      </c>
    </row>
    <row r="305" spans="2:13">
      <c r="B305" s="63"/>
      <c r="C305" s="63"/>
      <c r="D305" s="64"/>
      <c r="E305" s="63"/>
      <c r="F305" s="65"/>
      <c r="G305" s="66"/>
      <c r="H305" s="67"/>
    </row>
    <row r="306" spans="2:13">
      <c r="B306" s="72"/>
      <c r="C306" s="72"/>
      <c r="D306" s="73" t="s">
        <v>65</v>
      </c>
      <c r="E306" s="72"/>
      <c r="F306" s="74"/>
      <c r="G306" s="75"/>
      <c r="H306" s="76">
        <f>SUM(H307:H308)</f>
        <v>0</v>
      </c>
    </row>
    <row r="307" spans="2:13">
      <c r="B307" s="79"/>
      <c r="C307" s="79"/>
      <c r="D307" s="73"/>
      <c r="E307" s="72"/>
      <c r="F307" s="80"/>
      <c r="G307" s="81"/>
      <c r="H307" s="76">
        <f>ROUND(G307*F307,2)</f>
        <v>0</v>
      </c>
    </row>
    <row r="308" spans="2:13">
      <c r="B308" s="79"/>
      <c r="C308" s="79"/>
      <c r="D308" s="73"/>
      <c r="E308" s="72"/>
      <c r="F308" s="80"/>
      <c r="G308" s="81"/>
      <c r="H308" s="76">
        <f>ROUND(G308*F308,2)</f>
        <v>0</v>
      </c>
    </row>
    <row r="309" spans="2:13">
      <c r="B309" s="72"/>
      <c r="C309" s="72"/>
      <c r="D309" s="73" t="s">
        <v>66</v>
      </c>
      <c r="E309" s="72"/>
      <c r="F309" s="80">
        <v>0</v>
      </c>
      <c r="G309" s="66"/>
      <c r="H309" s="76">
        <f>SUM(H310:H312)</f>
        <v>38.94</v>
      </c>
    </row>
    <row r="310" spans="2:13">
      <c r="B310" s="84" t="s">
        <v>74</v>
      </c>
      <c r="C310" s="79"/>
      <c r="D310" s="73" t="s">
        <v>97</v>
      </c>
      <c r="E310" s="72" t="s">
        <v>94</v>
      </c>
      <c r="F310" s="80">
        <v>2</v>
      </c>
      <c r="G310" s="449">
        <v>8.3000000000000007</v>
      </c>
      <c r="H310" s="76">
        <f>ROUND(G310*F310,2)</f>
        <v>16.600000000000001</v>
      </c>
    </row>
    <row r="311" spans="2:13">
      <c r="B311" s="84" t="s">
        <v>98</v>
      </c>
      <c r="C311" s="79"/>
      <c r="D311" s="73" t="s">
        <v>99</v>
      </c>
      <c r="E311" s="72" t="s">
        <v>94</v>
      </c>
      <c r="F311" s="80">
        <v>2</v>
      </c>
      <c r="G311" s="449">
        <v>11.17</v>
      </c>
      <c r="H311" s="76">
        <f>ROUND(G311*F311,2)</f>
        <v>22.34</v>
      </c>
    </row>
    <row r="312" spans="2:13">
      <c r="B312" s="79"/>
      <c r="C312" s="79"/>
      <c r="D312" s="73"/>
      <c r="E312" s="72"/>
      <c r="F312" s="80"/>
      <c r="G312" s="81">
        <v>0</v>
      </c>
      <c r="H312" s="76">
        <f>ROUND(G312*F312,2)</f>
        <v>0</v>
      </c>
    </row>
    <row r="313" spans="2:13">
      <c r="B313" s="72"/>
      <c r="C313" s="72"/>
      <c r="D313" s="73" t="s">
        <v>67</v>
      </c>
      <c r="E313" s="72" t="s">
        <v>0</v>
      </c>
      <c r="F313" s="803">
        <v>90.25</v>
      </c>
      <c r="G313" s="803"/>
      <c r="H313" s="76"/>
    </row>
    <row r="314" spans="2:13">
      <c r="B314" s="72"/>
      <c r="C314" s="72"/>
      <c r="D314" s="73"/>
      <c r="E314" s="72"/>
      <c r="F314" s="80"/>
      <c r="G314" s="85"/>
      <c r="H314" s="86"/>
    </row>
    <row r="315" spans="2:13">
      <c r="B315" s="72"/>
      <c r="C315" s="72"/>
      <c r="D315" s="73" t="s">
        <v>68</v>
      </c>
      <c r="E315" s="72"/>
      <c r="F315" s="80"/>
      <c r="G315" s="85"/>
      <c r="H315" s="76">
        <f>SUM(H316:H318)</f>
        <v>1222.8800000000001</v>
      </c>
    </row>
    <row r="316" spans="2:13">
      <c r="B316" s="84" t="s">
        <v>345</v>
      </c>
      <c r="C316" s="79"/>
      <c r="D316" s="73" t="s">
        <v>346</v>
      </c>
      <c r="E316" s="72" t="s">
        <v>31</v>
      </c>
      <c r="F316" s="80">
        <v>1</v>
      </c>
      <c r="G316" s="81">
        <f>1222.88</f>
        <v>1222.8800000000001</v>
      </c>
      <c r="H316" s="76">
        <f>ROUND(G316*F316,2)</f>
        <v>1222.8800000000001</v>
      </c>
      <c r="M316" s="98">
        <f>M304-H304</f>
        <v>6.1800000000000637</v>
      </c>
    </row>
    <row r="317" spans="2:13">
      <c r="B317" s="79"/>
      <c r="C317" s="79"/>
      <c r="D317" s="73"/>
      <c r="E317" s="72"/>
      <c r="F317" s="80"/>
      <c r="G317" s="81">
        <v>0</v>
      </c>
      <c r="H317" s="76">
        <f>ROUND(G317*F317,2)</f>
        <v>0</v>
      </c>
    </row>
    <row r="318" spans="2:13">
      <c r="B318" s="72"/>
      <c r="C318" s="72"/>
      <c r="D318" s="73"/>
      <c r="E318" s="72">
        <v>0</v>
      </c>
      <c r="F318" s="74"/>
      <c r="G318" s="81">
        <v>0</v>
      </c>
      <c r="H318" s="76"/>
    </row>
    <row r="319" spans="2:13">
      <c r="B319" s="72"/>
      <c r="C319" s="72"/>
      <c r="D319" s="73" t="s">
        <v>71</v>
      </c>
      <c r="E319" s="72"/>
      <c r="F319" s="65"/>
      <c r="G319" s="85"/>
      <c r="H319" s="76">
        <f>+H315+H309+H306</f>
        <v>1261.8200000000002</v>
      </c>
    </row>
    <row r="320" spans="2:13">
      <c r="B320" s="72"/>
      <c r="C320" s="72"/>
      <c r="D320" s="73" t="s">
        <v>72</v>
      </c>
      <c r="E320" s="72" t="s">
        <v>0</v>
      </c>
      <c r="F320" s="65"/>
      <c r="G320" s="85"/>
      <c r="H320" s="76">
        <f>ROUND(H319*F320/100,2)</f>
        <v>0</v>
      </c>
    </row>
    <row r="321" spans="2:16">
      <c r="B321" s="72"/>
      <c r="C321" s="72"/>
      <c r="D321" s="73" t="s">
        <v>73</v>
      </c>
      <c r="E321" s="72"/>
      <c r="F321" s="74"/>
      <c r="G321" s="85"/>
      <c r="H321" s="76">
        <f>+H320+H319</f>
        <v>1261.8200000000002</v>
      </c>
    </row>
    <row r="322" spans="2:16">
      <c r="B322" s="72"/>
      <c r="C322" s="72"/>
      <c r="D322" s="73"/>
      <c r="E322" s="72"/>
      <c r="F322" s="74"/>
      <c r="G322" s="85"/>
      <c r="H322" s="76"/>
    </row>
    <row r="324" spans="2:16" ht="33" customHeight="1">
      <c r="B324" s="282" t="s">
        <v>1007</v>
      </c>
      <c r="C324" s="149" t="s">
        <v>357</v>
      </c>
      <c r="D324" s="150" t="s">
        <v>135</v>
      </c>
      <c r="E324" s="149" t="s">
        <v>49</v>
      </c>
      <c r="F324" s="151">
        <v>1</v>
      </c>
      <c r="G324" s="147">
        <f>H351</f>
        <v>1482.95</v>
      </c>
      <c r="H324" s="148">
        <f>TRUNC(G324*F324,2)</f>
        <v>1482.95</v>
      </c>
      <c r="O324" t="s">
        <v>358</v>
      </c>
      <c r="P324">
        <f>878.32+206</f>
        <v>1084.3200000000002</v>
      </c>
    </row>
    <row r="325" spans="2:16">
      <c r="B325" s="63"/>
      <c r="C325" s="63"/>
      <c r="D325" s="64"/>
      <c r="E325" s="63"/>
      <c r="F325" s="65"/>
      <c r="G325" s="66"/>
      <c r="H325" s="67"/>
    </row>
    <row r="326" spans="2:16">
      <c r="B326" s="72"/>
      <c r="C326" s="72"/>
      <c r="D326" s="73" t="s">
        <v>65</v>
      </c>
      <c r="E326" s="72"/>
      <c r="F326" s="74"/>
      <c r="G326" s="75"/>
      <c r="H326" s="76">
        <f>SUM(H327:H328)</f>
        <v>0</v>
      </c>
      <c r="P326" s="99">
        <f>P324-H324</f>
        <v>-398.62999999999988</v>
      </c>
    </row>
    <row r="327" spans="2:16">
      <c r="B327" s="79"/>
      <c r="C327" s="79"/>
      <c r="D327" s="73"/>
      <c r="E327" s="72"/>
      <c r="F327" s="80"/>
      <c r="G327" s="81"/>
      <c r="H327" s="76">
        <f>ROUND(G327*F327,2)</f>
        <v>0</v>
      </c>
      <c r="O327" t="s">
        <v>359</v>
      </c>
      <c r="P327" s="99">
        <v>772.55</v>
      </c>
    </row>
    <row r="328" spans="2:16">
      <c r="B328" s="79"/>
      <c r="C328" s="79"/>
      <c r="D328" s="73"/>
      <c r="E328" s="72"/>
      <c r="F328" s="80"/>
      <c r="G328" s="81"/>
      <c r="H328" s="76">
        <f>ROUND(G328*F328,2)</f>
        <v>0</v>
      </c>
    </row>
    <row r="329" spans="2:16">
      <c r="B329" s="72"/>
      <c r="C329" s="72"/>
      <c r="D329" s="73" t="s">
        <v>66</v>
      </c>
      <c r="E329" s="72"/>
      <c r="F329" s="80">
        <v>0</v>
      </c>
      <c r="G329" s="66"/>
      <c r="H329" s="76">
        <f>SUM(H330:H335)</f>
        <v>515.96</v>
      </c>
    </row>
    <row r="330" spans="2:16">
      <c r="B330" s="84" t="s">
        <v>136</v>
      </c>
      <c r="C330" s="79"/>
      <c r="D330" s="73" t="s">
        <v>137</v>
      </c>
      <c r="E330" s="72" t="s">
        <v>94</v>
      </c>
      <c r="F330" s="80">
        <v>10</v>
      </c>
      <c r="G330" s="449">
        <v>8.68</v>
      </c>
      <c r="H330" s="76">
        <f t="shared" ref="H330:H335" si="3">ROUND(G330*F330,2)</f>
        <v>86.8</v>
      </c>
      <c r="M330">
        <v>12.12</v>
      </c>
    </row>
    <row r="331" spans="2:16">
      <c r="B331" s="84" t="s">
        <v>138</v>
      </c>
      <c r="C331" s="79"/>
      <c r="D331" s="73" t="s">
        <v>139</v>
      </c>
      <c r="E331" s="72" t="s">
        <v>94</v>
      </c>
      <c r="F331" s="80">
        <v>9.2520000000000007</v>
      </c>
      <c r="G331" s="449">
        <v>11.17</v>
      </c>
      <c r="H331" s="76">
        <f t="shared" si="3"/>
        <v>103.34</v>
      </c>
      <c r="M331">
        <v>8</v>
      </c>
    </row>
    <row r="332" spans="2:16">
      <c r="B332" s="84" t="s">
        <v>74</v>
      </c>
      <c r="C332" s="79"/>
      <c r="D332" s="73" t="s">
        <v>97</v>
      </c>
      <c r="E332" s="72" t="s">
        <v>94</v>
      </c>
      <c r="F332" s="80">
        <v>17.356999999999999</v>
      </c>
      <c r="G332" s="449">
        <v>8.3000000000000007</v>
      </c>
      <c r="H332" s="76">
        <f t="shared" si="3"/>
        <v>144.06</v>
      </c>
      <c r="M332">
        <v>8</v>
      </c>
    </row>
    <row r="333" spans="2:16">
      <c r="B333" s="84" t="s">
        <v>98</v>
      </c>
      <c r="C333" s="79"/>
      <c r="D333" s="73" t="s">
        <v>99</v>
      </c>
      <c r="E333" s="72" t="s">
        <v>94</v>
      </c>
      <c r="F333" s="80">
        <v>8</v>
      </c>
      <c r="G333" s="449">
        <v>11.17</v>
      </c>
      <c r="H333" s="76">
        <f t="shared" si="3"/>
        <v>89.36</v>
      </c>
      <c r="M333">
        <v>8</v>
      </c>
    </row>
    <row r="334" spans="2:16">
      <c r="B334" s="84" t="s">
        <v>77</v>
      </c>
      <c r="C334" s="79"/>
      <c r="D334" s="73" t="s">
        <v>140</v>
      </c>
      <c r="E334" s="72" t="s">
        <v>94</v>
      </c>
      <c r="F334" s="80">
        <v>8</v>
      </c>
      <c r="G334" s="449">
        <v>11.55</v>
      </c>
      <c r="H334" s="76">
        <f t="shared" si="3"/>
        <v>92.4</v>
      </c>
    </row>
    <row r="335" spans="2:16">
      <c r="B335" s="79"/>
      <c r="C335" s="79"/>
      <c r="D335" s="73"/>
      <c r="E335" s="72"/>
      <c r="F335" s="80"/>
      <c r="G335" s="81">
        <v>0</v>
      </c>
      <c r="H335" s="76">
        <f t="shared" si="3"/>
        <v>0</v>
      </c>
    </row>
    <row r="336" spans="2:16">
      <c r="B336" s="72"/>
      <c r="C336" s="72"/>
      <c r="D336" s="73" t="s">
        <v>67</v>
      </c>
      <c r="E336" s="72" t="s">
        <v>0</v>
      </c>
      <c r="F336" s="803">
        <v>90.25</v>
      </c>
      <c r="G336" s="803"/>
      <c r="H336" s="76"/>
    </row>
    <row r="337" spans="2:13">
      <c r="B337" s="72"/>
      <c r="C337" s="72"/>
      <c r="D337" s="73"/>
      <c r="E337" s="72"/>
      <c r="F337" s="80"/>
      <c r="G337" s="85"/>
      <c r="H337" s="86"/>
    </row>
    <row r="338" spans="2:13">
      <c r="B338" s="72"/>
      <c r="C338" s="72"/>
      <c r="D338" s="73" t="s">
        <v>68</v>
      </c>
      <c r="E338" s="72"/>
      <c r="F338" s="80"/>
      <c r="G338" s="85"/>
      <c r="H338" s="76">
        <f>SUM(H339:H348)</f>
        <v>966.99</v>
      </c>
    </row>
    <row r="339" spans="2:13">
      <c r="B339" s="84" t="s">
        <v>141</v>
      </c>
      <c r="C339" s="79"/>
      <c r="D339" s="73" t="s">
        <v>142</v>
      </c>
      <c r="E339" s="72" t="s">
        <v>96</v>
      </c>
      <c r="F339" s="80">
        <v>1</v>
      </c>
      <c r="G339" s="449">
        <v>8.16</v>
      </c>
      <c r="H339" s="76">
        <f t="shared" ref="H339:H347" si="4">ROUND(G339*F339,2)</f>
        <v>8.16</v>
      </c>
      <c r="M339">
        <v>1</v>
      </c>
    </row>
    <row r="340" spans="2:13">
      <c r="B340" s="84" t="s">
        <v>143</v>
      </c>
      <c r="C340" s="79"/>
      <c r="D340" s="73" t="s">
        <v>144</v>
      </c>
      <c r="E340" s="72" t="s">
        <v>96</v>
      </c>
      <c r="F340" s="80">
        <v>1</v>
      </c>
      <c r="G340" s="449">
        <v>9.19</v>
      </c>
      <c r="H340" s="76">
        <f t="shared" si="4"/>
        <v>9.19</v>
      </c>
    </row>
    <row r="341" spans="2:13">
      <c r="B341" s="84" t="s">
        <v>145</v>
      </c>
      <c r="C341" s="79"/>
      <c r="D341" s="73" t="s">
        <v>146</v>
      </c>
      <c r="E341" s="72" t="s">
        <v>52</v>
      </c>
      <c r="F341" s="80">
        <v>0.3</v>
      </c>
      <c r="G341" s="449">
        <v>1531.01</v>
      </c>
      <c r="H341" s="76">
        <f t="shared" si="4"/>
        <v>459.3</v>
      </c>
      <c r="M341">
        <v>0.14000000000000001</v>
      </c>
    </row>
    <row r="342" spans="2:13">
      <c r="B342" s="84" t="s">
        <v>147</v>
      </c>
      <c r="C342" s="79"/>
      <c r="D342" s="73" t="s">
        <v>148</v>
      </c>
      <c r="E342" s="72" t="s">
        <v>52</v>
      </c>
      <c r="F342" s="80">
        <v>1.89E-2</v>
      </c>
      <c r="G342" s="449">
        <v>62.5</v>
      </c>
      <c r="H342" s="76">
        <f t="shared" si="4"/>
        <v>1.18</v>
      </c>
      <c r="M342">
        <v>1.89E-2</v>
      </c>
    </row>
    <row r="343" spans="2:13">
      <c r="B343" s="84" t="s">
        <v>149</v>
      </c>
      <c r="C343" s="79"/>
      <c r="D343" s="73" t="s">
        <v>150</v>
      </c>
      <c r="E343" s="72" t="s">
        <v>48</v>
      </c>
      <c r="F343" s="80">
        <v>45</v>
      </c>
      <c r="G343" s="449">
        <v>0.28999999999999998</v>
      </c>
      <c r="H343" s="76">
        <f t="shared" si="4"/>
        <v>13.05</v>
      </c>
      <c r="M343">
        <v>30</v>
      </c>
    </row>
    <row r="344" spans="2:13">
      <c r="B344" s="84" t="s">
        <v>151</v>
      </c>
      <c r="C344" s="79"/>
      <c r="D344" s="73" t="s">
        <v>152</v>
      </c>
      <c r="E344" s="72" t="s">
        <v>48</v>
      </c>
      <c r="F344" s="80">
        <v>1</v>
      </c>
      <c r="G344" s="449">
        <v>121.69</v>
      </c>
      <c r="H344" s="76">
        <f t="shared" si="4"/>
        <v>121.69</v>
      </c>
      <c r="M344">
        <v>1</v>
      </c>
    </row>
    <row r="345" spans="2:13">
      <c r="B345" s="84" t="s">
        <v>153</v>
      </c>
      <c r="C345" s="79"/>
      <c r="D345" s="73" t="s">
        <v>154</v>
      </c>
      <c r="E345" s="72" t="s">
        <v>50</v>
      </c>
      <c r="F345" s="80">
        <v>12</v>
      </c>
      <c r="G345" s="449">
        <v>8.91</v>
      </c>
      <c r="H345" s="76">
        <f t="shared" si="4"/>
        <v>106.92</v>
      </c>
      <c r="M345">
        <v>5</v>
      </c>
    </row>
    <row r="346" spans="2:13">
      <c r="B346" s="84" t="s">
        <v>155</v>
      </c>
      <c r="C346" s="79"/>
      <c r="D346" s="73" t="s">
        <v>156</v>
      </c>
      <c r="E346" s="72" t="s">
        <v>50</v>
      </c>
      <c r="F346" s="80">
        <v>30</v>
      </c>
      <c r="G346" s="449">
        <v>8.25</v>
      </c>
      <c r="H346" s="76">
        <f t="shared" si="4"/>
        <v>247.5</v>
      </c>
      <c r="M346">
        <v>30</v>
      </c>
    </row>
    <row r="347" spans="2:13">
      <c r="B347" s="79"/>
      <c r="C347" s="79"/>
      <c r="D347" s="73"/>
      <c r="E347" s="72"/>
      <c r="F347" s="80"/>
      <c r="G347" s="81">
        <v>0</v>
      </c>
      <c r="H347" s="76">
        <f t="shared" si="4"/>
        <v>0</v>
      </c>
      <c r="M347" s="100" t="s">
        <v>360</v>
      </c>
    </row>
    <row r="348" spans="2:13">
      <c r="B348" s="72"/>
      <c r="C348" s="72"/>
      <c r="D348" s="73"/>
      <c r="E348" s="72">
        <v>0</v>
      </c>
      <c r="F348" s="74"/>
      <c r="G348" s="81">
        <v>0</v>
      </c>
      <c r="H348" s="76"/>
      <c r="M348" s="95" t="s">
        <v>361</v>
      </c>
    </row>
    <row r="349" spans="2:13">
      <c r="B349" s="72"/>
      <c r="C349" s="72"/>
      <c r="D349" s="73" t="s">
        <v>71</v>
      </c>
      <c r="E349" s="72"/>
      <c r="F349" s="65"/>
      <c r="G349" s="85"/>
      <c r="H349" s="76">
        <f>+H338+H329+H326</f>
        <v>1482.95</v>
      </c>
    </row>
    <row r="350" spans="2:13">
      <c r="B350" s="72"/>
      <c r="C350" s="72"/>
      <c r="D350" s="73" t="s">
        <v>72</v>
      </c>
      <c r="E350" s="72" t="s">
        <v>0</v>
      </c>
      <c r="F350" s="65"/>
      <c r="G350" s="85"/>
      <c r="H350" s="76">
        <f>ROUND(H349*F350/100,2)</f>
        <v>0</v>
      </c>
    </row>
    <row r="351" spans="2:13">
      <c r="B351" s="72"/>
      <c r="C351" s="72"/>
      <c r="D351" s="73" t="s">
        <v>73</v>
      </c>
      <c r="E351" s="72"/>
      <c r="F351" s="74"/>
      <c r="G351" s="85"/>
      <c r="H351" s="76">
        <f>+H350+H349</f>
        <v>1482.95</v>
      </c>
    </row>
    <row r="352" spans="2:13">
      <c r="B352" s="72"/>
      <c r="C352" s="72"/>
      <c r="D352" s="73"/>
      <c r="E352" s="72"/>
      <c r="F352" s="74"/>
      <c r="G352" s="85"/>
      <c r="H352" s="76"/>
    </row>
    <row r="354" spans="2:13" ht="57">
      <c r="B354" s="282" t="s">
        <v>1007</v>
      </c>
      <c r="C354" s="149" t="s">
        <v>347</v>
      </c>
      <c r="D354" s="150" t="s">
        <v>45</v>
      </c>
      <c r="E354" s="149" t="s">
        <v>31</v>
      </c>
      <c r="F354" s="151">
        <v>1</v>
      </c>
      <c r="G354" s="147">
        <f>H371</f>
        <v>21.450000000000003</v>
      </c>
      <c r="H354" s="148">
        <f>TRUNC(G354*F354,2)</f>
        <v>21.45</v>
      </c>
      <c r="M354" s="98">
        <v>24.82</v>
      </c>
    </row>
    <row r="355" spans="2:13">
      <c r="B355" s="63"/>
      <c r="C355" s="63"/>
      <c r="D355" s="64"/>
      <c r="E355" s="63"/>
      <c r="F355" s="65"/>
      <c r="G355" s="66"/>
      <c r="H355" s="67"/>
    </row>
    <row r="356" spans="2:13">
      <c r="B356" s="72"/>
      <c r="C356" s="72"/>
      <c r="D356" s="73" t="s">
        <v>65</v>
      </c>
      <c r="E356" s="72"/>
      <c r="F356" s="74"/>
      <c r="G356" s="75"/>
      <c r="H356" s="76">
        <f>SUM(H357:H358)</f>
        <v>0</v>
      </c>
    </row>
    <row r="357" spans="2:13">
      <c r="B357" s="79"/>
      <c r="C357" s="79"/>
      <c r="D357" s="73"/>
      <c r="E357" s="72"/>
      <c r="F357" s="80"/>
      <c r="G357" s="81"/>
      <c r="H357" s="76">
        <f>ROUND(G357*F357,2)</f>
        <v>0</v>
      </c>
    </row>
    <row r="358" spans="2:13">
      <c r="B358" s="79"/>
      <c r="C358" s="79"/>
      <c r="D358" s="73"/>
      <c r="E358" s="72"/>
      <c r="F358" s="80"/>
      <c r="G358" s="81"/>
      <c r="H358" s="76">
        <f>ROUND(G358*F358,2)</f>
        <v>0</v>
      </c>
    </row>
    <row r="359" spans="2:13">
      <c r="B359" s="72"/>
      <c r="C359" s="72"/>
      <c r="D359" s="73" t="s">
        <v>66</v>
      </c>
      <c r="E359" s="72"/>
      <c r="F359" s="80">
        <v>0</v>
      </c>
      <c r="G359" s="66"/>
      <c r="H359" s="76">
        <f>SUM(H360:H362)</f>
        <v>10.940000000000001</v>
      </c>
    </row>
    <row r="360" spans="2:13">
      <c r="B360" s="84" t="s">
        <v>74</v>
      </c>
      <c r="C360" s="79"/>
      <c r="D360" s="73" t="s">
        <v>97</v>
      </c>
      <c r="E360" s="72" t="s">
        <v>94</v>
      </c>
      <c r="F360" s="80">
        <v>0.56200000000000006</v>
      </c>
      <c r="G360" s="449">
        <v>8.3000000000000007</v>
      </c>
      <c r="H360" s="76">
        <f>ROUND(G360*F360,2)</f>
        <v>4.66</v>
      </c>
    </row>
    <row r="361" spans="2:13">
      <c r="B361" s="84" t="s">
        <v>348</v>
      </c>
      <c r="C361" s="79"/>
      <c r="D361" s="73" t="s">
        <v>349</v>
      </c>
      <c r="E361" s="72" t="s">
        <v>94</v>
      </c>
      <c r="F361" s="80">
        <f>F360</f>
        <v>0.56200000000000006</v>
      </c>
      <c r="G361" s="449">
        <v>11.17</v>
      </c>
      <c r="H361" s="76">
        <f>ROUND(G361*F361,2)</f>
        <v>6.28</v>
      </c>
    </row>
    <row r="362" spans="2:13">
      <c r="B362" s="79"/>
      <c r="C362" s="79"/>
      <c r="D362" s="73"/>
      <c r="E362" s="72"/>
      <c r="F362" s="80"/>
      <c r="G362" s="81">
        <v>0</v>
      </c>
      <c r="H362" s="76">
        <f>ROUND(G362*F362,2)</f>
        <v>0</v>
      </c>
    </row>
    <row r="363" spans="2:13">
      <c r="B363" s="72"/>
      <c r="C363" s="72"/>
      <c r="D363" s="73" t="s">
        <v>67</v>
      </c>
      <c r="E363" s="72" t="s">
        <v>0</v>
      </c>
      <c r="F363" s="803">
        <v>90.25</v>
      </c>
      <c r="G363" s="803"/>
      <c r="H363" s="76"/>
    </row>
    <row r="364" spans="2:13">
      <c r="B364" s="72"/>
      <c r="C364" s="72"/>
      <c r="D364" s="73"/>
      <c r="E364" s="72"/>
      <c r="F364" s="80"/>
      <c r="G364" s="85"/>
      <c r="H364" s="86"/>
    </row>
    <row r="365" spans="2:13">
      <c r="B365" s="72"/>
      <c r="C365" s="72"/>
      <c r="D365" s="73" t="s">
        <v>68</v>
      </c>
      <c r="E365" s="72"/>
      <c r="F365" s="80"/>
      <c r="G365" s="85"/>
      <c r="H365" s="76">
        <f>SUM(H366:H368)</f>
        <v>10.51</v>
      </c>
    </row>
    <row r="366" spans="2:13" ht="24">
      <c r="B366" s="84">
        <v>88415</v>
      </c>
      <c r="C366" s="79"/>
      <c r="D366" s="73" t="s">
        <v>173</v>
      </c>
      <c r="E366" s="72" t="s">
        <v>42</v>
      </c>
      <c r="F366" s="80">
        <v>1</v>
      </c>
      <c r="G366" s="449">
        <v>1.85</v>
      </c>
      <c r="H366" s="76">
        <f>ROUND(G366*F366,2)</f>
        <v>1.85</v>
      </c>
      <c r="M366" s="98">
        <f>M354-H354</f>
        <v>3.370000000000001</v>
      </c>
    </row>
    <row r="367" spans="2:13" ht="24">
      <c r="B367" s="79">
        <v>88489</v>
      </c>
      <c r="C367" s="79"/>
      <c r="D367" s="73" t="s">
        <v>350</v>
      </c>
      <c r="E367" s="72" t="s">
        <v>42</v>
      </c>
      <c r="F367" s="80">
        <v>1</v>
      </c>
      <c r="G367" s="449">
        <v>8.66</v>
      </c>
      <c r="H367" s="76">
        <f>ROUND(G367*F367,2)</f>
        <v>8.66</v>
      </c>
    </row>
    <row r="368" spans="2:13">
      <c r="B368" s="72"/>
      <c r="C368" s="72"/>
      <c r="D368" s="73"/>
      <c r="E368" s="72">
        <v>0</v>
      </c>
      <c r="F368" s="74"/>
      <c r="G368" s="81">
        <v>0</v>
      </c>
      <c r="H368" s="76"/>
    </row>
    <row r="369" spans="1:13">
      <c r="B369" s="72"/>
      <c r="C369" s="72"/>
      <c r="D369" s="73" t="s">
        <v>71</v>
      </c>
      <c r="E369" s="72"/>
      <c r="F369" s="65"/>
      <c r="G369" s="85"/>
      <c r="H369" s="76">
        <f>+H365+H359+H356</f>
        <v>21.450000000000003</v>
      </c>
    </row>
    <row r="370" spans="1:13">
      <c r="B370" s="72"/>
      <c r="C370" s="72"/>
      <c r="D370" s="73" t="s">
        <v>72</v>
      </c>
      <c r="E370" s="72" t="s">
        <v>0</v>
      </c>
      <c r="F370" s="65"/>
      <c r="G370" s="85"/>
      <c r="H370" s="76">
        <f>ROUND(H369*F370/100,2)</f>
        <v>0</v>
      </c>
    </row>
    <row r="371" spans="1:13">
      <c r="B371" s="72"/>
      <c r="C371" s="72"/>
      <c r="D371" s="73" t="s">
        <v>73</v>
      </c>
      <c r="E371" s="72"/>
      <c r="F371" s="74"/>
      <c r="G371" s="85"/>
      <c r="H371" s="76">
        <f>+H370+H369</f>
        <v>21.450000000000003</v>
      </c>
    </row>
    <row r="372" spans="1:13">
      <c r="B372" s="72"/>
      <c r="C372" s="72"/>
      <c r="D372" s="73"/>
      <c r="E372" s="72"/>
      <c r="F372" s="74"/>
      <c r="G372" s="85"/>
      <c r="H372" s="76"/>
    </row>
    <row r="374" spans="1:13" ht="85.5">
      <c r="A374" s="55" t="s">
        <v>64</v>
      </c>
      <c r="B374" s="282" t="s">
        <v>1007</v>
      </c>
      <c r="C374" s="149" t="s">
        <v>540</v>
      </c>
      <c r="D374" s="150" t="s">
        <v>30</v>
      </c>
      <c r="E374" s="149" t="s">
        <v>42</v>
      </c>
      <c r="F374" s="151">
        <v>1</v>
      </c>
      <c r="G374" s="147">
        <f>H392</f>
        <v>87.43</v>
      </c>
      <c r="H374" s="148">
        <f>TRUNC(G374*F374,2)</f>
        <v>87.43</v>
      </c>
      <c r="M374">
        <v>90.39</v>
      </c>
    </row>
    <row r="375" spans="1:13">
      <c r="A375" s="62"/>
      <c r="B375" s="63"/>
      <c r="C375" s="63"/>
      <c r="D375" s="64"/>
      <c r="E375" s="63"/>
      <c r="F375" s="65"/>
      <c r="G375" s="66"/>
      <c r="H375" s="67"/>
    </row>
    <row r="376" spans="1:13">
      <c r="A376" s="71"/>
      <c r="B376" s="72"/>
      <c r="C376" s="72"/>
      <c r="D376" s="73" t="s">
        <v>65</v>
      </c>
      <c r="E376" s="72"/>
      <c r="F376" s="74"/>
      <c r="G376" s="75"/>
      <c r="H376" s="76">
        <f>SUM(H377:H378)</f>
        <v>0</v>
      </c>
    </row>
    <row r="377" spans="1:13">
      <c r="A377" s="78"/>
      <c r="B377" s="79"/>
      <c r="C377" s="79"/>
      <c r="D377" s="73"/>
      <c r="E377" s="72"/>
      <c r="F377" s="80"/>
      <c r="G377" s="81"/>
      <c r="H377" s="76">
        <f>ROUND(G377*F377,2)</f>
        <v>0</v>
      </c>
    </row>
    <row r="378" spans="1:13">
      <c r="A378" s="78"/>
      <c r="B378" s="79"/>
      <c r="C378" s="79"/>
      <c r="D378" s="73"/>
      <c r="E378" s="72"/>
      <c r="F378" s="80"/>
      <c r="G378" s="81"/>
      <c r="H378" s="76">
        <f>ROUND(G378*F378,2)</f>
        <v>0</v>
      </c>
    </row>
    <row r="379" spans="1:13">
      <c r="A379" s="71"/>
      <c r="B379" s="72"/>
      <c r="C379" s="72"/>
      <c r="D379" s="73" t="s">
        <v>66</v>
      </c>
      <c r="E379" s="72"/>
      <c r="F379" s="80">
        <v>0</v>
      </c>
      <c r="G379" s="66"/>
      <c r="H379" s="76">
        <f>SUM(H380:H382)</f>
        <v>43.230000000000004</v>
      </c>
    </row>
    <row r="380" spans="1:13">
      <c r="A380" s="78"/>
      <c r="B380" s="84" t="s">
        <v>74</v>
      </c>
      <c r="C380" s="79"/>
      <c r="D380" s="73" t="s">
        <v>75</v>
      </c>
      <c r="E380" s="72" t="s">
        <v>76</v>
      </c>
      <c r="F380" s="80">
        <v>2.2204999999999999</v>
      </c>
      <c r="G380" s="449">
        <v>8.3000000000000007</v>
      </c>
      <c r="H380" s="76">
        <f>ROUND(G380*F380,2)</f>
        <v>18.43</v>
      </c>
      <c r="M380">
        <v>2.3744999999999998</v>
      </c>
    </row>
    <row r="381" spans="1:13">
      <c r="A381" s="78"/>
      <c r="B381" s="84" t="s">
        <v>98</v>
      </c>
      <c r="C381" s="79"/>
      <c r="D381" s="73" t="s">
        <v>120</v>
      </c>
      <c r="E381" s="72" t="s">
        <v>76</v>
      </c>
      <c r="F381" s="80">
        <f>F380</f>
        <v>2.2204999999999999</v>
      </c>
      <c r="G381" s="449">
        <v>11.17</v>
      </c>
      <c r="H381" s="76">
        <f>ROUND(G381*F381,2)</f>
        <v>24.8</v>
      </c>
      <c r="M381">
        <v>2.3744999999999998</v>
      </c>
    </row>
    <row r="382" spans="1:13">
      <c r="A382" s="78"/>
      <c r="B382" s="79"/>
      <c r="C382" s="79"/>
      <c r="D382" s="73"/>
      <c r="E382" s="72"/>
      <c r="F382" s="80"/>
      <c r="G382" s="81"/>
      <c r="H382" s="76">
        <f>ROUND(G382*F382,2)</f>
        <v>0</v>
      </c>
    </row>
    <row r="383" spans="1:13">
      <c r="A383" s="71"/>
      <c r="B383" s="72"/>
      <c r="C383" s="72"/>
      <c r="D383" s="73" t="s">
        <v>67</v>
      </c>
      <c r="E383" s="72" t="s">
        <v>0</v>
      </c>
      <c r="F383" s="803">
        <v>90.25</v>
      </c>
      <c r="G383" s="803"/>
      <c r="H383" s="76"/>
    </row>
    <row r="384" spans="1:13">
      <c r="A384" s="71"/>
      <c r="B384" s="72"/>
      <c r="C384" s="72"/>
      <c r="D384" s="73"/>
      <c r="E384" s="72"/>
      <c r="F384" s="80"/>
      <c r="G384" s="85"/>
      <c r="H384" s="86"/>
    </row>
    <row r="385" spans="1:13">
      <c r="A385" s="71"/>
      <c r="B385" s="72"/>
      <c r="C385" s="72"/>
      <c r="D385" s="73" t="s">
        <v>68</v>
      </c>
      <c r="E385" s="72"/>
      <c r="F385" s="80"/>
      <c r="G385" s="85"/>
      <c r="H385" s="76">
        <f>SUM(H386:H389)</f>
        <v>44.2</v>
      </c>
    </row>
    <row r="386" spans="1:13" ht="48">
      <c r="A386" s="78"/>
      <c r="B386" s="84" t="s">
        <v>124</v>
      </c>
      <c r="C386" s="79"/>
      <c r="D386" s="73" t="s">
        <v>123</v>
      </c>
      <c r="E386" s="72" t="s">
        <v>44</v>
      </c>
      <c r="F386" s="80">
        <v>1.1000000000000001</v>
      </c>
      <c r="G386" s="81">
        <f>40/1.1</f>
        <v>36.36363636363636</v>
      </c>
      <c r="H386" s="76">
        <f>ROUND(G386*F386,2)</f>
        <v>40</v>
      </c>
    </row>
    <row r="387" spans="1:13">
      <c r="A387" s="78"/>
      <c r="B387" s="84" t="s">
        <v>125</v>
      </c>
      <c r="C387" s="79"/>
      <c r="D387" s="73" t="s">
        <v>126</v>
      </c>
      <c r="E387" s="72" t="s">
        <v>49</v>
      </c>
      <c r="F387" s="80">
        <v>3</v>
      </c>
      <c r="G387" s="81">
        <v>1.4</v>
      </c>
      <c r="H387" s="76">
        <f>ROUND(G387*F387,2)</f>
        <v>4.2</v>
      </c>
    </row>
    <row r="388" spans="1:13">
      <c r="A388" s="78"/>
      <c r="B388" s="79"/>
      <c r="C388" s="79"/>
      <c r="D388" s="73"/>
      <c r="E388" s="72"/>
      <c r="F388" s="80"/>
      <c r="G388" s="81">
        <v>0</v>
      </c>
      <c r="H388" s="76">
        <f>ROUND(G388*F388,2)</f>
        <v>0</v>
      </c>
    </row>
    <row r="389" spans="1:13">
      <c r="A389" s="71"/>
      <c r="B389" s="72"/>
      <c r="C389" s="72"/>
      <c r="D389" s="73"/>
      <c r="E389" s="72">
        <v>0</v>
      </c>
      <c r="F389" s="74"/>
      <c r="G389" s="81">
        <v>0</v>
      </c>
      <c r="H389" s="76"/>
    </row>
    <row r="390" spans="1:13">
      <c r="A390" s="71"/>
      <c r="B390" s="72"/>
      <c r="C390" s="72"/>
      <c r="D390" s="73" t="s">
        <v>71</v>
      </c>
      <c r="E390" s="72"/>
      <c r="F390" s="65"/>
      <c r="G390" s="85"/>
      <c r="H390" s="76">
        <f>+H385+H379+H376</f>
        <v>87.43</v>
      </c>
    </row>
    <row r="391" spans="1:13">
      <c r="A391" s="71"/>
      <c r="B391" s="72"/>
      <c r="C391" s="72"/>
      <c r="D391" s="73" t="s">
        <v>72</v>
      </c>
      <c r="E391" s="72" t="s">
        <v>0</v>
      </c>
      <c r="F391" s="65"/>
      <c r="G391" s="85"/>
      <c r="H391" s="76">
        <f>ROUND(H390*F391/100,2)</f>
        <v>0</v>
      </c>
    </row>
    <row r="392" spans="1:13">
      <c r="A392" s="71"/>
      <c r="B392" s="72"/>
      <c r="C392" s="72"/>
      <c r="D392" s="73" t="s">
        <v>73</v>
      </c>
      <c r="E392" s="72"/>
      <c r="F392" s="74"/>
      <c r="G392" s="85"/>
      <c r="H392" s="76">
        <f>+H391+H390</f>
        <v>87.43</v>
      </c>
    </row>
    <row r="393" spans="1:13">
      <c r="A393" s="71"/>
      <c r="B393" s="72"/>
      <c r="C393" s="72"/>
      <c r="D393" s="73"/>
      <c r="E393" s="72"/>
      <c r="F393" s="74"/>
      <c r="G393" s="85"/>
      <c r="H393" s="76"/>
    </row>
    <row r="395" spans="1:13" ht="57">
      <c r="A395" s="55" t="s">
        <v>64</v>
      </c>
      <c r="B395" s="282" t="s">
        <v>1007</v>
      </c>
      <c r="C395" s="149" t="s">
        <v>541</v>
      </c>
      <c r="D395" s="150" t="s">
        <v>46</v>
      </c>
      <c r="E395" s="149" t="s">
        <v>28</v>
      </c>
      <c r="F395" s="151">
        <v>1</v>
      </c>
      <c r="G395" s="147">
        <f>H413</f>
        <v>51.07</v>
      </c>
      <c r="H395" s="148">
        <f>TRUNC(G395*F395,2)</f>
        <v>51.07</v>
      </c>
      <c r="M395">
        <v>56.42</v>
      </c>
    </row>
    <row r="396" spans="1:13">
      <c r="A396" s="62"/>
      <c r="B396" s="63"/>
      <c r="C396" s="63"/>
      <c r="D396" s="64"/>
      <c r="E396" s="63"/>
      <c r="F396" s="65"/>
      <c r="G396" s="66"/>
      <c r="H396" s="67"/>
    </row>
    <row r="397" spans="1:13">
      <c r="A397" s="71"/>
      <c r="B397" s="72"/>
      <c r="C397" s="72"/>
      <c r="D397" s="73" t="s">
        <v>65</v>
      </c>
      <c r="E397" s="72"/>
      <c r="F397" s="74"/>
      <c r="G397" s="75"/>
      <c r="H397" s="76">
        <f>SUM(H398:H399)</f>
        <v>0</v>
      </c>
    </row>
    <row r="398" spans="1:13">
      <c r="A398" s="78"/>
      <c r="B398" s="79"/>
      <c r="C398" s="79"/>
      <c r="D398" s="73"/>
      <c r="E398" s="72"/>
      <c r="F398" s="80"/>
      <c r="G398" s="81"/>
      <c r="H398" s="76">
        <f>ROUND(G398*F398,2)</f>
        <v>0</v>
      </c>
    </row>
    <row r="399" spans="1:13">
      <c r="A399" s="78"/>
      <c r="B399" s="79"/>
      <c r="C399" s="79"/>
      <c r="D399" s="73"/>
      <c r="E399" s="72"/>
      <c r="F399" s="80"/>
      <c r="G399" s="81"/>
      <c r="H399" s="76">
        <f>ROUND(G399*F399,2)</f>
        <v>0</v>
      </c>
    </row>
    <row r="400" spans="1:13">
      <c r="A400" s="71"/>
      <c r="B400" s="72"/>
      <c r="C400" s="72"/>
      <c r="D400" s="73" t="s">
        <v>66</v>
      </c>
      <c r="E400" s="72"/>
      <c r="F400" s="80">
        <v>0</v>
      </c>
      <c r="G400" s="66"/>
      <c r="H400" s="76">
        <f>SUM(H401:H403)</f>
        <v>4.87</v>
      </c>
    </row>
    <row r="401" spans="1:8">
      <c r="A401" s="78"/>
      <c r="B401" s="84" t="s">
        <v>74</v>
      </c>
      <c r="C401" s="79"/>
      <c r="D401" s="73" t="s">
        <v>75</v>
      </c>
      <c r="E401" s="72" t="s">
        <v>76</v>
      </c>
      <c r="F401" s="80">
        <f>15/60</f>
        <v>0.25</v>
      </c>
      <c r="G401" s="449">
        <v>8.3000000000000007</v>
      </c>
      <c r="H401" s="76">
        <f>ROUND(G401*F401,2)</f>
        <v>2.08</v>
      </c>
    </row>
    <row r="402" spans="1:8">
      <c r="A402" s="78"/>
      <c r="B402" s="84" t="s">
        <v>98</v>
      </c>
      <c r="C402" s="79"/>
      <c r="D402" s="73" t="s">
        <v>120</v>
      </c>
      <c r="E402" s="72" t="s">
        <v>76</v>
      </c>
      <c r="F402" s="80">
        <f>F401</f>
        <v>0.25</v>
      </c>
      <c r="G402" s="449">
        <v>11.17</v>
      </c>
      <c r="H402" s="76">
        <f>ROUND(G402*F402,2)</f>
        <v>2.79</v>
      </c>
    </row>
    <row r="403" spans="1:8">
      <c r="A403" s="78"/>
      <c r="B403" s="79"/>
      <c r="C403" s="79"/>
      <c r="D403" s="73"/>
      <c r="E403" s="72"/>
      <c r="F403" s="80"/>
      <c r="G403" s="81"/>
      <c r="H403" s="76">
        <f>ROUND(G403*F403,2)</f>
        <v>0</v>
      </c>
    </row>
    <row r="404" spans="1:8">
      <c r="A404" s="71"/>
      <c r="B404" s="72"/>
      <c r="C404" s="72"/>
      <c r="D404" s="73" t="s">
        <v>67</v>
      </c>
      <c r="E404" s="72" t="s">
        <v>0</v>
      </c>
      <c r="F404" s="803">
        <v>90.25</v>
      </c>
      <c r="G404" s="803"/>
      <c r="H404" s="76"/>
    </row>
    <row r="405" spans="1:8">
      <c r="A405" s="71"/>
      <c r="B405" s="72"/>
      <c r="C405" s="72"/>
      <c r="D405" s="73"/>
      <c r="E405" s="72"/>
      <c r="F405" s="80"/>
      <c r="G405" s="85"/>
      <c r="H405" s="86"/>
    </row>
    <row r="406" spans="1:8">
      <c r="A406" s="71"/>
      <c r="B406" s="72"/>
      <c r="C406" s="72"/>
      <c r="D406" s="73" t="s">
        <v>68</v>
      </c>
      <c r="E406" s="72"/>
      <c r="F406" s="80"/>
      <c r="G406" s="85"/>
      <c r="H406" s="76">
        <f>SUM(H407:H410)</f>
        <v>46.2</v>
      </c>
    </row>
    <row r="407" spans="1:8" ht="24">
      <c r="A407" s="78"/>
      <c r="B407" s="84" t="s">
        <v>124</v>
      </c>
      <c r="C407" s="79"/>
      <c r="D407" s="73" t="s">
        <v>127</v>
      </c>
      <c r="E407" s="72" t="s">
        <v>44</v>
      </c>
      <c r="F407" s="80">
        <v>1.1000000000000001</v>
      </c>
      <c r="G407" s="81">
        <v>40.090000000000003</v>
      </c>
      <c r="H407" s="76">
        <f>ROUND(G407*F407,2)</f>
        <v>44.1</v>
      </c>
    </row>
    <row r="408" spans="1:8">
      <c r="A408" s="78"/>
      <c r="B408" s="84" t="s">
        <v>125</v>
      </c>
      <c r="C408" s="79"/>
      <c r="D408" s="73" t="s">
        <v>126</v>
      </c>
      <c r="E408" s="72" t="s">
        <v>49</v>
      </c>
      <c r="F408" s="80">
        <v>1.5</v>
      </c>
      <c r="G408" s="81">
        <v>1.4</v>
      </c>
      <c r="H408" s="76">
        <f>ROUND(G408*F408,2)</f>
        <v>2.1</v>
      </c>
    </row>
    <row r="409" spans="1:8">
      <c r="A409" s="78"/>
      <c r="B409" s="79"/>
      <c r="C409" s="79"/>
      <c r="D409" s="73"/>
      <c r="E409" s="72"/>
      <c r="F409" s="80"/>
      <c r="G409" s="81">
        <v>0</v>
      </c>
      <c r="H409" s="76">
        <f>ROUND(G409*F409,2)</f>
        <v>0</v>
      </c>
    </row>
    <row r="410" spans="1:8">
      <c r="A410" s="71"/>
      <c r="B410" s="72"/>
      <c r="C410" s="72"/>
      <c r="D410" s="73"/>
      <c r="E410" s="72">
        <v>0</v>
      </c>
      <c r="F410" s="74"/>
      <c r="G410" s="81">
        <v>0</v>
      </c>
      <c r="H410" s="76"/>
    </row>
    <row r="411" spans="1:8">
      <c r="A411" s="71"/>
      <c r="B411" s="72"/>
      <c r="C411" s="72"/>
      <c r="D411" s="73" t="s">
        <v>71</v>
      </c>
      <c r="E411" s="72"/>
      <c r="F411" s="65"/>
      <c r="G411" s="85"/>
      <c r="H411" s="76">
        <f>+H406+H400+H397</f>
        <v>51.07</v>
      </c>
    </row>
    <row r="412" spans="1:8">
      <c r="A412" s="71"/>
      <c r="B412" s="72"/>
      <c r="C412" s="72"/>
      <c r="D412" s="73" t="s">
        <v>72</v>
      </c>
      <c r="E412" s="72" t="s">
        <v>0</v>
      </c>
      <c r="F412" s="65"/>
      <c r="G412" s="85"/>
      <c r="H412" s="76">
        <f>ROUND(H411*F412/100,2)</f>
        <v>0</v>
      </c>
    </row>
    <row r="413" spans="1:8">
      <c r="A413" s="71"/>
      <c r="B413" s="72"/>
      <c r="C413" s="72"/>
      <c r="D413" s="73" t="s">
        <v>73</v>
      </c>
      <c r="E413" s="72"/>
      <c r="F413" s="74"/>
      <c r="G413" s="85"/>
      <c r="H413" s="76">
        <f>+H412+H411</f>
        <v>51.07</v>
      </c>
    </row>
    <row r="414" spans="1:8">
      <c r="A414" s="71"/>
      <c r="B414" s="72"/>
      <c r="C414" s="72"/>
      <c r="D414" s="73"/>
      <c r="E414" s="72"/>
      <c r="F414" s="74"/>
      <c r="G414" s="85"/>
      <c r="H414" s="76"/>
    </row>
    <row r="416" spans="1:8" s="152" customFormat="1" ht="57">
      <c r="B416" s="282" t="s">
        <v>1007</v>
      </c>
      <c r="C416" s="153" t="s">
        <v>302</v>
      </c>
      <c r="D416" s="154" t="s">
        <v>303</v>
      </c>
      <c r="E416" s="153" t="s">
        <v>49</v>
      </c>
      <c r="F416" s="155">
        <v>1</v>
      </c>
      <c r="G416" s="156">
        <f>H435</f>
        <v>226.30999999999997</v>
      </c>
      <c r="H416" s="157">
        <f>TRUNC(G416*F416,2)</f>
        <v>226.31</v>
      </c>
    </row>
    <row r="417" spans="2:13">
      <c r="B417" s="63"/>
      <c r="C417" s="63"/>
      <c r="D417" s="64"/>
      <c r="E417" s="63"/>
      <c r="F417" s="65"/>
      <c r="G417" s="66"/>
      <c r="H417" s="67"/>
    </row>
    <row r="418" spans="2:13">
      <c r="B418" s="72"/>
      <c r="C418" s="72"/>
      <c r="D418" s="73" t="s">
        <v>65</v>
      </c>
      <c r="E418" s="72"/>
      <c r="F418" s="74"/>
      <c r="G418" s="75"/>
      <c r="H418" s="76">
        <f>SUM(H419:H420)</f>
        <v>0</v>
      </c>
    </row>
    <row r="419" spans="2:13">
      <c r="B419" s="79"/>
      <c r="C419" s="79"/>
      <c r="D419" s="73"/>
      <c r="E419" s="72"/>
      <c r="F419" s="80"/>
      <c r="G419" s="81"/>
      <c r="H419" s="76">
        <f>ROUND(G419*F419,2)</f>
        <v>0</v>
      </c>
    </row>
    <row r="420" spans="2:13">
      <c r="B420" s="79"/>
      <c r="C420" s="79"/>
      <c r="D420" s="73"/>
      <c r="E420" s="72"/>
      <c r="F420" s="80"/>
      <c r="G420" s="81"/>
      <c r="H420" s="76">
        <f>ROUND(G420*F420,2)</f>
        <v>0</v>
      </c>
    </row>
    <row r="421" spans="2:13">
      <c r="B421" s="72"/>
      <c r="C421" s="72"/>
      <c r="D421" s="73" t="s">
        <v>66</v>
      </c>
      <c r="E421" s="72"/>
      <c r="F421" s="80">
        <v>0</v>
      </c>
      <c r="G421" s="66"/>
      <c r="H421" s="76">
        <f>SUM(H422:H424)</f>
        <v>3.8899999999999997</v>
      </c>
    </row>
    <row r="422" spans="2:13">
      <c r="B422" s="84" t="s">
        <v>74</v>
      </c>
      <c r="C422" s="79"/>
      <c r="D422" s="73" t="s">
        <v>75</v>
      </c>
      <c r="E422" s="72" t="s">
        <v>76</v>
      </c>
      <c r="F422" s="80">
        <v>0.2</v>
      </c>
      <c r="G422" s="449">
        <v>8.3000000000000007</v>
      </c>
      <c r="H422" s="76">
        <f>ROUND(G422*F422,2)</f>
        <v>1.66</v>
      </c>
    </row>
    <row r="423" spans="2:13">
      <c r="B423" s="84" t="s">
        <v>98</v>
      </c>
      <c r="C423" s="79"/>
      <c r="D423" s="73" t="s">
        <v>120</v>
      </c>
      <c r="E423" s="72" t="s">
        <v>76</v>
      </c>
      <c r="F423" s="80">
        <f>F422</f>
        <v>0.2</v>
      </c>
      <c r="G423" s="449">
        <v>11.17</v>
      </c>
      <c r="H423" s="76">
        <f>ROUND(G423*F423,2)</f>
        <v>2.23</v>
      </c>
    </row>
    <row r="424" spans="2:13">
      <c r="B424" s="79"/>
      <c r="C424" s="79"/>
      <c r="D424" s="73"/>
      <c r="E424" s="72"/>
      <c r="F424" s="80"/>
      <c r="G424" s="81">
        <v>0</v>
      </c>
      <c r="H424" s="76">
        <f>ROUND(G424*F424,2)</f>
        <v>0</v>
      </c>
    </row>
    <row r="425" spans="2:13">
      <c r="B425" s="72"/>
      <c r="C425" s="72"/>
      <c r="D425" s="73" t="s">
        <v>67</v>
      </c>
      <c r="E425" s="72" t="s">
        <v>0</v>
      </c>
      <c r="F425" s="803">
        <v>90.25</v>
      </c>
      <c r="G425" s="803"/>
      <c r="H425" s="76"/>
    </row>
    <row r="426" spans="2:13">
      <c r="B426" s="72"/>
      <c r="C426" s="72"/>
      <c r="D426" s="73"/>
      <c r="E426" s="72"/>
      <c r="F426" s="80"/>
      <c r="G426" s="85"/>
      <c r="H426" s="86"/>
    </row>
    <row r="427" spans="2:13">
      <c r="B427" s="72"/>
      <c r="C427" s="72"/>
      <c r="D427" s="73" t="s">
        <v>68</v>
      </c>
      <c r="E427" s="72"/>
      <c r="F427" s="80"/>
      <c r="G427" s="85"/>
      <c r="H427" s="76">
        <f>SUM(H428:H432)</f>
        <v>222.42999999999998</v>
      </c>
    </row>
    <row r="428" spans="2:13" ht="36">
      <c r="B428" s="84">
        <v>6021</v>
      </c>
      <c r="C428" s="79"/>
      <c r="D428" s="73" t="s">
        <v>581</v>
      </c>
      <c r="E428" s="72" t="s">
        <v>31</v>
      </c>
      <c r="F428" s="80">
        <v>1</v>
      </c>
      <c r="G428" s="449">
        <v>203.73</v>
      </c>
      <c r="H428" s="76">
        <f>ROUND(G428*F428,2)</f>
        <v>203.73</v>
      </c>
      <c r="M428" s="5"/>
    </row>
    <row r="429" spans="2:13">
      <c r="B429" s="84" t="s">
        <v>582</v>
      </c>
      <c r="C429" s="79"/>
      <c r="D429" s="73" t="s">
        <v>583</v>
      </c>
      <c r="E429" s="72" t="s">
        <v>31</v>
      </c>
      <c r="F429" s="80">
        <v>1</v>
      </c>
      <c r="G429" s="449">
        <v>18.7</v>
      </c>
      <c r="H429" s="76">
        <f>ROUND(G429*F429,2)</f>
        <v>18.7</v>
      </c>
    </row>
    <row r="430" spans="2:13">
      <c r="B430" s="84"/>
      <c r="C430" s="79"/>
      <c r="D430" s="73"/>
      <c r="E430" s="72"/>
      <c r="F430" s="80"/>
      <c r="G430" s="81"/>
      <c r="H430" s="76">
        <f>ROUND(G430*F430,2)</f>
        <v>0</v>
      </c>
    </row>
    <row r="431" spans="2:13">
      <c r="B431" s="79"/>
      <c r="C431" s="79"/>
      <c r="D431" s="73"/>
      <c r="E431" s="72"/>
      <c r="F431" s="80"/>
      <c r="G431" s="81">
        <v>0</v>
      </c>
      <c r="H431" s="76">
        <f>ROUND(G431*F431,2)</f>
        <v>0</v>
      </c>
    </row>
    <row r="432" spans="2:13">
      <c r="B432" s="72"/>
      <c r="C432" s="72"/>
      <c r="D432" s="73"/>
      <c r="E432" s="72">
        <v>0</v>
      </c>
      <c r="F432" s="74"/>
      <c r="G432" s="81">
        <v>0</v>
      </c>
      <c r="H432" s="76"/>
    </row>
    <row r="433" spans="2:8">
      <c r="B433" s="72"/>
      <c r="C433" s="72"/>
      <c r="D433" s="73" t="s">
        <v>71</v>
      </c>
      <c r="E433" s="72"/>
      <c r="F433" s="65"/>
      <c r="G433" s="85"/>
      <c r="H433" s="76">
        <f>+H427+H421+H418-0.01</f>
        <v>226.30999999999997</v>
      </c>
    </row>
    <row r="434" spans="2:8">
      <c r="B434" s="72"/>
      <c r="C434" s="72"/>
      <c r="D434" s="73" t="s">
        <v>72</v>
      </c>
      <c r="E434" s="72" t="s">
        <v>0</v>
      </c>
      <c r="F434" s="65"/>
      <c r="G434" s="85"/>
      <c r="H434" s="76">
        <f>ROUND(H433*F434/100,2)</f>
        <v>0</v>
      </c>
    </row>
    <row r="435" spans="2:8">
      <c r="B435" s="72"/>
      <c r="C435" s="72"/>
      <c r="D435" s="73" t="s">
        <v>73</v>
      </c>
      <c r="E435" s="72"/>
      <c r="F435" s="74"/>
      <c r="G435" s="85"/>
      <c r="H435" s="76">
        <f>+H434+H433</f>
        <v>226.30999999999997</v>
      </c>
    </row>
    <row r="436" spans="2:8">
      <c r="B436" s="72"/>
      <c r="C436" s="72"/>
      <c r="D436" s="73"/>
      <c r="E436" s="72"/>
      <c r="F436" s="74"/>
      <c r="G436" s="85"/>
      <c r="H436" s="76"/>
    </row>
    <row r="439" spans="2:8" ht="57">
      <c r="B439" s="282" t="s">
        <v>1007</v>
      </c>
      <c r="C439" s="149" t="s">
        <v>304</v>
      </c>
      <c r="D439" s="150" t="s">
        <v>306</v>
      </c>
      <c r="E439" s="149" t="s">
        <v>49</v>
      </c>
      <c r="F439" s="151">
        <v>1</v>
      </c>
      <c r="G439" s="147">
        <f>H458</f>
        <v>491.35</v>
      </c>
      <c r="H439" s="148">
        <f>TRUNC(G439*F439,2)</f>
        <v>491.35</v>
      </c>
    </row>
    <row r="440" spans="2:8">
      <c r="B440" s="63"/>
      <c r="C440" s="63"/>
      <c r="D440" s="64"/>
      <c r="E440" s="63"/>
      <c r="F440" s="65"/>
      <c r="G440" s="66"/>
      <c r="H440" s="67"/>
    </row>
    <row r="441" spans="2:8">
      <c r="B441" s="72"/>
      <c r="C441" s="72"/>
      <c r="D441" s="73" t="s">
        <v>65</v>
      </c>
      <c r="E441" s="72"/>
      <c r="F441" s="74"/>
      <c r="G441" s="75"/>
      <c r="H441" s="76">
        <f>SUM(H442:H443)</f>
        <v>0</v>
      </c>
    </row>
    <row r="442" spans="2:8">
      <c r="B442" s="79"/>
      <c r="C442" s="79"/>
      <c r="D442" s="73"/>
      <c r="E442" s="72"/>
      <c r="F442" s="80"/>
      <c r="G442" s="81"/>
      <c r="H442" s="76">
        <f>ROUND(G442*F442,2)</f>
        <v>0</v>
      </c>
    </row>
    <row r="443" spans="2:8">
      <c r="B443" s="79"/>
      <c r="C443" s="79"/>
      <c r="D443" s="73"/>
      <c r="E443" s="72"/>
      <c r="F443" s="80"/>
      <c r="G443" s="81"/>
      <c r="H443" s="76">
        <f>ROUND(G443*F443,2)</f>
        <v>0</v>
      </c>
    </row>
    <row r="444" spans="2:8">
      <c r="B444" s="72"/>
      <c r="C444" s="72"/>
      <c r="D444" s="73" t="s">
        <v>66</v>
      </c>
      <c r="E444" s="72"/>
      <c r="F444" s="80">
        <v>0</v>
      </c>
      <c r="G444" s="66"/>
      <c r="H444" s="76">
        <f>SUM(H445:H447)</f>
        <v>38.94</v>
      </c>
    </row>
    <row r="445" spans="2:8">
      <c r="B445" s="84" t="s">
        <v>74</v>
      </c>
      <c r="C445" s="79"/>
      <c r="D445" s="73" t="s">
        <v>75</v>
      </c>
      <c r="E445" s="72" t="s">
        <v>76</v>
      </c>
      <c r="F445" s="80">
        <v>2</v>
      </c>
      <c r="G445" s="449">
        <v>8.3000000000000007</v>
      </c>
      <c r="H445" s="76">
        <f>ROUND(G445*F445,2)</f>
        <v>16.600000000000001</v>
      </c>
    </row>
    <row r="446" spans="2:8">
      <c r="B446" s="84" t="s">
        <v>98</v>
      </c>
      <c r="C446" s="79"/>
      <c r="D446" s="73" t="s">
        <v>120</v>
      </c>
      <c r="E446" s="72" t="s">
        <v>76</v>
      </c>
      <c r="F446" s="80">
        <f>F445</f>
        <v>2</v>
      </c>
      <c r="G446" s="449">
        <v>11.17</v>
      </c>
      <c r="H446" s="76">
        <f>ROUND(G446*F446,2)</f>
        <v>22.34</v>
      </c>
    </row>
    <row r="447" spans="2:8">
      <c r="B447" s="79"/>
      <c r="C447" s="79"/>
      <c r="D447" s="73"/>
      <c r="E447" s="72"/>
      <c r="F447" s="80"/>
      <c r="G447" s="81">
        <v>0</v>
      </c>
      <c r="H447" s="76">
        <f>ROUND(G447*F447,2)</f>
        <v>0</v>
      </c>
    </row>
    <row r="448" spans="2:8">
      <c r="B448" s="72"/>
      <c r="C448" s="72"/>
      <c r="D448" s="73" t="s">
        <v>67</v>
      </c>
      <c r="E448" s="72" t="s">
        <v>0</v>
      </c>
      <c r="F448" s="803">
        <v>90.25</v>
      </c>
      <c r="G448" s="803"/>
      <c r="H448" s="76"/>
    </row>
    <row r="449" spans="2:8">
      <c r="B449" s="72"/>
      <c r="C449" s="72"/>
      <c r="D449" s="73"/>
      <c r="E449" s="72"/>
      <c r="F449" s="80"/>
      <c r="G449" s="85"/>
      <c r="H449" s="86"/>
    </row>
    <row r="450" spans="2:8">
      <c r="B450" s="72"/>
      <c r="C450" s="72"/>
      <c r="D450" s="73" t="s">
        <v>68</v>
      </c>
      <c r="E450" s="72"/>
      <c r="F450" s="80"/>
      <c r="G450" s="85"/>
      <c r="H450" s="76">
        <f>SUM(H451:H455)</f>
        <v>452.42</v>
      </c>
    </row>
    <row r="451" spans="2:8" ht="24">
      <c r="B451" s="84" t="s">
        <v>584</v>
      </c>
      <c r="C451" s="79"/>
      <c r="D451" s="92" t="s">
        <v>585</v>
      </c>
      <c r="E451" s="72" t="s">
        <v>31</v>
      </c>
      <c r="F451" s="80">
        <v>1</v>
      </c>
      <c r="G451" s="449">
        <v>452.42</v>
      </c>
      <c r="H451" s="76">
        <f>ROUND(G451*F451,2)</f>
        <v>452.42</v>
      </c>
    </row>
    <row r="452" spans="2:8">
      <c r="B452" s="84"/>
      <c r="C452" s="79"/>
      <c r="D452" s="73"/>
      <c r="E452" s="72"/>
      <c r="F452" s="80"/>
      <c r="G452" s="81"/>
      <c r="H452" s="76">
        <f>ROUND(G452*F452,2)</f>
        <v>0</v>
      </c>
    </row>
    <row r="453" spans="2:8">
      <c r="B453" s="84"/>
      <c r="C453" s="79"/>
      <c r="D453" s="73"/>
      <c r="E453" s="72"/>
      <c r="F453" s="80"/>
      <c r="G453" s="81"/>
      <c r="H453" s="76">
        <f>ROUND(G453*F453,2)</f>
        <v>0</v>
      </c>
    </row>
    <row r="454" spans="2:8">
      <c r="B454" s="79"/>
      <c r="C454" s="79"/>
      <c r="D454" s="73"/>
      <c r="E454" s="72"/>
      <c r="F454" s="80"/>
      <c r="G454" s="81">
        <v>0</v>
      </c>
      <c r="H454" s="76">
        <f>ROUND(G454*F454,2)</f>
        <v>0</v>
      </c>
    </row>
    <row r="455" spans="2:8">
      <c r="B455" s="72"/>
      <c r="C455" s="72"/>
      <c r="D455" s="73"/>
      <c r="E455" s="72">
        <v>0</v>
      </c>
      <c r="F455" s="74"/>
      <c r="G455" s="81">
        <v>0</v>
      </c>
      <c r="H455" s="76"/>
    </row>
    <row r="456" spans="2:8">
      <c r="B456" s="72"/>
      <c r="C456" s="72"/>
      <c r="D456" s="73" t="s">
        <v>71</v>
      </c>
      <c r="E456" s="72"/>
      <c r="F456" s="65"/>
      <c r="G456" s="85"/>
      <c r="H456" s="76">
        <f>+H450+H444+H441-0.01</f>
        <v>491.35</v>
      </c>
    </row>
    <row r="457" spans="2:8">
      <c r="B457" s="72"/>
      <c r="C457" s="72"/>
      <c r="D457" s="73" t="s">
        <v>72</v>
      </c>
      <c r="E457" s="72" t="s">
        <v>0</v>
      </c>
      <c r="F457" s="65"/>
      <c r="G457" s="85"/>
      <c r="H457" s="76">
        <f>ROUND(H456*F457/100,2)</f>
        <v>0</v>
      </c>
    </row>
    <row r="458" spans="2:8">
      <c r="B458" s="72"/>
      <c r="C458" s="72"/>
      <c r="D458" s="73" t="s">
        <v>73</v>
      </c>
      <c r="E458" s="72"/>
      <c r="F458" s="74"/>
      <c r="G458" s="85"/>
      <c r="H458" s="76">
        <f>+H457+H456</f>
        <v>491.35</v>
      </c>
    </row>
    <row r="459" spans="2:8">
      <c r="B459" s="72"/>
      <c r="C459" s="72"/>
      <c r="D459" s="73"/>
      <c r="E459" s="72"/>
      <c r="F459" s="74"/>
      <c r="G459" s="85"/>
      <c r="H459" s="76"/>
    </row>
    <row r="460" spans="2:8" s="386" customFormat="1">
      <c r="B460" s="297"/>
      <c r="C460" s="297"/>
      <c r="D460" s="296"/>
      <c r="E460" s="297"/>
      <c r="F460" s="591"/>
      <c r="G460" s="77"/>
      <c r="H460" s="69"/>
    </row>
    <row r="461" spans="2:8" s="386" customFormat="1" ht="15">
      <c r="B461" s="297"/>
      <c r="C461" s="149" t="s">
        <v>1325</v>
      </c>
      <c r="D461" s="150" t="s">
        <v>1324</v>
      </c>
      <c r="E461" s="149" t="s">
        <v>49</v>
      </c>
      <c r="F461" s="151">
        <v>1</v>
      </c>
      <c r="G461" s="445">
        <f>H480</f>
        <v>533.42000000000007</v>
      </c>
      <c r="H461" s="148">
        <f>TRUNC(G461*F461,2)</f>
        <v>533.41999999999996</v>
      </c>
    </row>
    <row r="462" spans="2:8" s="386" customFormat="1">
      <c r="B462" s="297"/>
      <c r="C462" s="112"/>
      <c r="D462" s="595"/>
      <c r="E462" s="387"/>
      <c r="F462" s="389"/>
      <c r="G462" s="592"/>
      <c r="H462" s="391"/>
    </row>
    <row r="463" spans="2:8" s="386" customFormat="1">
      <c r="B463" s="297"/>
      <c r="C463" s="112"/>
      <c r="D463" s="596" t="s">
        <v>65</v>
      </c>
      <c r="E463" s="392"/>
      <c r="F463" s="394"/>
      <c r="G463" s="446"/>
      <c r="H463" s="396">
        <f>SUM(H464:H465)</f>
        <v>0</v>
      </c>
    </row>
    <row r="464" spans="2:8" s="386" customFormat="1">
      <c r="B464" s="297"/>
      <c r="C464" s="112"/>
      <c r="D464" s="596"/>
      <c r="E464" s="392"/>
      <c r="F464" s="398"/>
      <c r="G464" s="593"/>
      <c r="H464" s="396">
        <f>ROUND(G464*F464,2)</f>
        <v>0</v>
      </c>
    </row>
    <row r="465" spans="2:8" s="386" customFormat="1">
      <c r="B465" s="297"/>
      <c r="C465" s="112"/>
      <c r="D465" s="596"/>
      <c r="E465" s="392"/>
      <c r="F465" s="398"/>
      <c r="G465" s="593"/>
      <c r="H465" s="396">
        <f>ROUND(G465*F465,2)</f>
        <v>0</v>
      </c>
    </row>
    <row r="466" spans="2:8" s="386" customFormat="1">
      <c r="B466" s="297"/>
      <c r="C466" s="112"/>
      <c r="D466" s="596" t="s">
        <v>66</v>
      </c>
      <c r="E466" s="392"/>
      <c r="F466" s="398">
        <v>0</v>
      </c>
      <c r="G466" s="592"/>
      <c r="H466" s="396">
        <f>SUM(H467:H469)</f>
        <v>38.94</v>
      </c>
    </row>
    <row r="467" spans="2:8" s="386" customFormat="1">
      <c r="B467" s="297"/>
      <c r="C467" s="112"/>
      <c r="D467" s="596" t="s">
        <v>75</v>
      </c>
      <c r="E467" s="392" t="s">
        <v>76</v>
      </c>
      <c r="F467" s="398">
        <v>2</v>
      </c>
      <c r="G467" s="399">
        <v>8.3000000000000007</v>
      </c>
      <c r="H467" s="396">
        <f>ROUND(G467*F467,2)</f>
        <v>16.600000000000001</v>
      </c>
    </row>
    <row r="468" spans="2:8" s="386" customFormat="1">
      <c r="B468" s="297"/>
      <c r="C468" s="112"/>
      <c r="D468" s="596" t="s">
        <v>120</v>
      </c>
      <c r="E468" s="392" t="s">
        <v>76</v>
      </c>
      <c r="F468" s="398">
        <f>F467</f>
        <v>2</v>
      </c>
      <c r="G468" s="399">
        <v>11.17</v>
      </c>
      <c r="H468" s="396">
        <f>ROUND(G468*F468,2)</f>
        <v>22.34</v>
      </c>
    </row>
    <row r="469" spans="2:8" s="386" customFormat="1">
      <c r="B469" s="297"/>
      <c r="C469" s="112"/>
      <c r="D469" s="596"/>
      <c r="E469" s="392"/>
      <c r="F469" s="398"/>
      <c r="G469" s="399">
        <f>(IF($A469="",0,VLOOKUP($A469,[2]INSUMOS!$A$2:$D$1459,4,FALSE)))*(1+$O$62)</f>
        <v>0</v>
      </c>
      <c r="H469" s="396">
        <f>ROUND(G469*F469,2)</f>
        <v>0</v>
      </c>
    </row>
    <row r="470" spans="2:8" s="386" customFormat="1">
      <c r="B470" s="297"/>
      <c r="C470" s="112"/>
      <c r="D470" s="596" t="s">
        <v>67</v>
      </c>
      <c r="E470" s="392" t="s">
        <v>0</v>
      </c>
      <c r="F470" s="803">
        <v>90.25</v>
      </c>
      <c r="G470" s="803"/>
      <c r="H470" s="396"/>
    </row>
    <row r="471" spans="2:8" s="386" customFormat="1">
      <c r="B471" s="297"/>
      <c r="C471" s="112"/>
      <c r="D471" s="596"/>
      <c r="E471" s="392"/>
      <c r="F471" s="398"/>
      <c r="G471" s="594"/>
      <c r="H471" s="401"/>
    </row>
    <row r="472" spans="2:8" s="386" customFormat="1">
      <c r="B472" s="297"/>
      <c r="C472" s="112"/>
      <c r="D472" s="596" t="s">
        <v>68</v>
      </c>
      <c r="E472" s="392"/>
      <c r="F472" s="398"/>
      <c r="G472" s="594"/>
      <c r="H472" s="396">
        <f>SUM(H473:H477)</f>
        <v>494.49</v>
      </c>
    </row>
    <row r="473" spans="2:8" s="386" customFormat="1">
      <c r="B473" s="297"/>
      <c r="C473" s="112"/>
      <c r="D473" s="597" t="str">
        <f>D461</f>
        <v>Barra de PNE 90cm-Deca</v>
      </c>
      <c r="E473" s="392" t="s">
        <v>31</v>
      </c>
      <c r="F473" s="398">
        <v>1</v>
      </c>
      <c r="G473" s="399">
        <v>494.49</v>
      </c>
      <c r="H473" s="396">
        <f>ROUND(G473*F473,2)</f>
        <v>494.49</v>
      </c>
    </row>
    <row r="474" spans="2:8" s="386" customFormat="1">
      <c r="B474" s="297"/>
      <c r="C474" s="112"/>
      <c r="D474" s="596"/>
      <c r="E474" s="392"/>
      <c r="F474" s="398"/>
      <c r="G474" s="593"/>
      <c r="H474" s="396">
        <f>ROUND(G474*F474,2)</f>
        <v>0</v>
      </c>
    </row>
    <row r="475" spans="2:8" s="386" customFormat="1">
      <c r="B475" s="297"/>
      <c r="C475" s="112"/>
      <c r="D475" s="596"/>
      <c r="E475" s="392"/>
      <c r="F475" s="398"/>
      <c r="G475" s="593"/>
      <c r="H475" s="396">
        <f>ROUND(G475*F475,2)</f>
        <v>0</v>
      </c>
    </row>
    <row r="476" spans="2:8" s="386" customFormat="1">
      <c r="B476" s="297"/>
      <c r="C476" s="112"/>
      <c r="D476" s="596"/>
      <c r="E476" s="392"/>
      <c r="F476" s="398"/>
      <c r="G476" s="593">
        <f>IF($A476="",0,VLOOKUP($A476,[2]INSUMOS!$A$2:$D$1459,4,FALSE))</f>
        <v>0</v>
      </c>
      <c r="H476" s="396">
        <f>ROUND(G476*F476,2)</f>
        <v>0</v>
      </c>
    </row>
    <row r="477" spans="2:8" s="386" customFormat="1">
      <c r="B477" s="297"/>
      <c r="C477" s="112"/>
      <c r="D477" s="596"/>
      <c r="E477" s="392">
        <f>IF($A477="",0,VLOOKUP($A477,[2]INSUMOS!$A$2:$D$1459,3,FALSE))</f>
        <v>0</v>
      </c>
      <c r="F477" s="394"/>
      <c r="G477" s="593">
        <f>IF($A477="",0,VLOOKUP($A477,[2]INSUMOS!$A$2:$D$1459,4,FALSE))</f>
        <v>0</v>
      </c>
      <c r="H477" s="396"/>
    </row>
    <row r="478" spans="2:8" s="386" customFormat="1">
      <c r="B478" s="297"/>
      <c r="C478" s="112"/>
      <c r="D478" s="596" t="s">
        <v>71</v>
      </c>
      <c r="E478" s="392"/>
      <c r="F478" s="389"/>
      <c r="G478" s="594"/>
      <c r="H478" s="396">
        <f>+H472+H466+H463-0.01</f>
        <v>533.42000000000007</v>
      </c>
    </row>
    <row r="479" spans="2:8" s="386" customFormat="1">
      <c r="B479" s="297"/>
      <c r="C479" s="112"/>
      <c r="D479" s="596" t="s">
        <v>72</v>
      </c>
      <c r="E479" s="392" t="s">
        <v>0</v>
      </c>
      <c r="F479" s="389"/>
      <c r="G479" s="594"/>
      <c r="H479" s="396">
        <f>ROUND(H478*F479/100,2)</f>
        <v>0</v>
      </c>
    </row>
    <row r="480" spans="2:8" s="386" customFormat="1">
      <c r="B480" s="297"/>
      <c r="C480" s="112"/>
      <c r="D480" s="596" t="s">
        <v>73</v>
      </c>
      <c r="E480" s="392"/>
      <c r="F480" s="394"/>
      <c r="G480" s="594"/>
      <c r="H480" s="396">
        <f>+H479+H478</f>
        <v>533.42000000000007</v>
      </c>
    </row>
    <row r="481" spans="2:8" s="386" customFormat="1">
      <c r="B481" s="297"/>
      <c r="C481" s="297"/>
      <c r="D481" s="296"/>
      <c r="E481" s="297"/>
      <c r="F481" s="591"/>
      <c r="G481" s="299"/>
      <c r="H481" s="69"/>
    </row>
    <row r="482" spans="2:8" s="386" customFormat="1" ht="15">
      <c r="B482" s="297"/>
      <c r="C482" s="149" t="s">
        <v>1327</v>
      </c>
      <c r="D482" s="598" t="s">
        <v>1326</v>
      </c>
      <c r="E482" s="149" t="s">
        <v>49</v>
      </c>
      <c r="F482" s="151">
        <v>1</v>
      </c>
      <c r="G482" s="445">
        <f>H501</f>
        <v>364.91</v>
      </c>
      <c r="H482" s="148">
        <f>TRUNC(G482*F482,2)</f>
        <v>364.91</v>
      </c>
    </row>
    <row r="483" spans="2:8" s="386" customFormat="1">
      <c r="B483" s="297"/>
      <c r="C483" s="112"/>
      <c r="D483" s="595"/>
      <c r="E483" s="387"/>
      <c r="F483" s="389"/>
      <c r="G483" s="592"/>
      <c r="H483" s="391"/>
    </row>
    <row r="484" spans="2:8" s="386" customFormat="1">
      <c r="B484" s="297"/>
      <c r="C484" s="112"/>
      <c r="D484" s="596" t="s">
        <v>65</v>
      </c>
      <c r="E484" s="392"/>
      <c r="F484" s="394"/>
      <c r="G484" s="446"/>
      <c r="H484" s="396">
        <f>SUM(H485:H486)</f>
        <v>0</v>
      </c>
    </row>
    <row r="485" spans="2:8" s="386" customFormat="1">
      <c r="B485" s="297"/>
      <c r="C485" s="112"/>
      <c r="D485" s="596"/>
      <c r="E485" s="392"/>
      <c r="F485" s="398"/>
      <c r="G485" s="593"/>
      <c r="H485" s="396">
        <f>ROUND(G485*F485,2)</f>
        <v>0</v>
      </c>
    </row>
    <row r="486" spans="2:8" s="386" customFormat="1">
      <c r="B486" s="297"/>
      <c r="C486" s="112"/>
      <c r="D486" s="596"/>
      <c r="E486" s="392"/>
      <c r="F486" s="398"/>
      <c r="G486" s="593"/>
      <c r="H486" s="396">
        <f>ROUND(G486*F486,2)</f>
        <v>0</v>
      </c>
    </row>
    <row r="487" spans="2:8" s="386" customFormat="1">
      <c r="B487" s="297"/>
      <c r="C487" s="112"/>
      <c r="D487" s="596" t="s">
        <v>66</v>
      </c>
      <c r="E487" s="392"/>
      <c r="F487" s="398">
        <v>0</v>
      </c>
      <c r="G487" s="390"/>
      <c r="H487" s="396">
        <f>SUM(H488:H490)</f>
        <v>38.94</v>
      </c>
    </row>
    <row r="488" spans="2:8" s="386" customFormat="1">
      <c r="B488" s="297"/>
      <c r="C488" s="112"/>
      <c r="D488" s="596" t="s">
        <v>75</v>
      </c>
      <c r="E488" s="392" t="s">
        <v>76</v>
      </c>
      <c r="F488" s="398">
        <v>2</v>
      </c>
      <c r="G488" s="399">
        <v>8.3000000000000007</v>
      </c>
      <c r="H488" s="396">
        <f>ROUND(G488*F488,2)</f>
        <v>16.600000000000001</v>
      </c>
    </row>
    <row r="489" spans="2:8" s="386" customFormat="1">
      <c r="B489" s="297"/>
      <c r="C489" s="112"/>
      <c r="D489" s="596" t="s">
        <v>120</v>
      </c>
      <c r="E489" s="392" t="s">
        <v>76</v>
      </c>
      <c r="F489" s="398">
        <f>F488</f>
        <v>2</v>
      </c>
      <c r="G489" s="399">
        <v>11.17</v>
      </c>
      <c r="H489" s="396">
        <f>ROUND(G489*F489,2)</f>
        <v>22.34</v>
      </c>
    </row>
    <row r="490" spans="2:8" s="386" customFormat="1">
      <c r="B490" s="297"/>
      <c r="C490" s="112"/>
      <c r="D490" s="596"/>
      <c r="E490" s="392"/>
      <c r="F490" s="398"/>
      <c r="G490" s="399">
        <f>(IF($A490="",0,VLOOKUP($A490,[2]INSUMOS!$A$2:$D$1459,4,FALSE)))*(1+$O$62)</f>
        <v>0</v>
      </c>
      <c r="H490" s="396">
        <f>ROUND(G490*F490,2)</f>
        <v>0</v>
      </c>
    </row>
    <row r="491" spans="2:8" s="386" customFormat="1">
      <c r="B491" s="297"/>
      <c r="C491" s="112"/>
      <c r="D491" s="596" t="s">
        <v>67</v>
      </c>
      <c r="E491" s="392" t="s">
        <v>0</v>
      </c>
      <c r="F491" s="803">
        <v>90.25</v>
      </c>
      <c r="G491" s="803"/>
      <c r="H491" s="396"/>
    </row>
    <row r="492" spans="2:8" s="386" customFormat="1">
      <c r="B492" s="297"/>
      <c r="C492" s="112"/>
      <c r="D492" s="596"/>
      <c r="E492" s="392"/>
      <c r="F492" s="398"/>
      <c r="G492" s="594"/>
      <c r="H492" s="401"/>
    </row>
    <row r="493" spans="2:8" s="386" customFormat="1">
      <c r="B493" s="297"/>
      <c r="C493" s="112"/>
      <c r="D493" s="596" t="s">
        <v>68</v>
      </c>
      <c r="E493" s="392"/>
      <c r="F493" s="398"/>
      <c r="G493" s="594"/>
      <c r="H493" s="396">
        <f>SUM(H494:H498)</f>
        <v>325.98</v>
      </c>
    </row>
    <row r="494" spans="2:8" s="386" customFormat="1">
      <c r="B494" s="297"/>
      <c r="C494" s="112"/>
      <c r="D494" s="597" t="str">
        <f>D482</f>
        <v>Lavatório de louça suspensa incl. sifão flexivel - para PNE</v>
      </c>
      <c r="E494" s="392" t="s">
        <v>31</v>
      </c>
      <c r="F494" s="398">
        <v>1</v>
      </c>
      <c r="G494" s="399">
        <f>298.99+26.99</f>
        <v>325.98</v>
      </c>
      <c r="H494" s="396">
        <f>ROUND(G494*F494,2)</f>
        <v>325.98</v>
      </c>
    </row>
    <row r="495" spans="2:8" s="386" customFormat="1">
      <c r="B495" s="297"/>
      <c r="C495" s="112"/>
      <c r="D495" s="596"/>
      <c r="E495" s="392"/>
      <c r="F495" s="398"/>
      <c r="G495" s="593"/>
      <c r="H495" s="396">
        <f>ROUND(G495*F495,2)</f>
        <v>0</v>
      </c>
    </row>
    <row r="496" spans="2:8" s="386" customFormat="1">
      <c r="B496" s="297"/>
      <c r="C496" s="112"/>
      <c r="D496" s="596"/>
      <c r="E496" s="392"/>
      <c r="F496" s="398"/>
      <c r="G496" s="593"/>
      <c r="H496" s="396">
        <f>ROUND(G496*F496,2)</f>
        <v>0</v>
      </c>
    </row>
    <row r="497" spans="2:8" s="386" customFormat="1">
      <c r="B497" s="297"/>
      <c r="C497" s="112"/>
      <c r="D497" s="596"/>
      <c r="E497" s="392"/>
      <c r="F497" s="398"/>
      <c r="G497" s="593">
        <f>IF($A497="",0,VLOOKUP($A497,[2]INSUMOS!$A$2:$D$1459,4,FALSE))</f>
        <v>0</v>
      </c>
      <c r="H497" s="396">
        <f>ROUND(G497*F497,2)</f>
        <v>0</v>
      </c>
    </row>
    <row r="498" spans="2:8" s="386" customFormat="1">
      <c r="B498" s="297"/>
      <c r="C498" s="112"/>
      <c r="D498" s="596"/>
      <c r="E498" s="392">
        <f>IF($A498="",0,VLOOKUP($A498,[2]INSUMOS!$A$2:$D$1459,3,FALSE))</f>
        <v>0</v>
      </c>
      <c r="F498" s="394"/>
      <c r="G498" s="593">
        <f>IF($A498="",0,VLOOKUP($A498,[2]INSUMOS!$A$2:$D$1459,4,FALSE))</f>
        <v>0</v>
      </c>
      <c r="H498" s="396"/>
    </row>
    <row r="499" spans="2:8" s="386" customFormat="1">
      <c r="B499" s="297"/>
      <c r="C499" s="112"/>
      <c r="D499" s="596" t="s">
        <v>71</v>
      </c>
      <c r="E499" s="392"/>
      <c r="F499" s="389"/>
      <c r="G499" s="594"/>
      <c r="H499" s="396">
        <f>+H493+H487+H484-0.01</f>
        <v>364.91</v>
      </c>
    </row>
    <row r="500" spans="2:8" s="386" customFormat="1">
      <c r="B500" s="297"/>
      <c r="C500" s="112"/>
      <c r="D500" s="596" t="s">
        <v>72</v>
      </c>
      <c r="E500" s="392" t="s">
        <v>0</v>
      </c>
      <c r="F500" s="389"/>
      <c r="G500" s="594"/>
      <c r="H500" s="396">
        <f>ROUND(H499*F500/100,2)</f>
        <v>0</v>
      </c>
    </row>
    <row r="501" spans="2:8" s="386" customFormat="1">
      <c r="B501" s="297"/>
      <c r="C501" s="112"/>
      <c r="D501" s="596" t="s">
        <v>73</v>
      </c>
      <c r="E501" s="392"/>
      <c r="F501" s="394"/>
      <c r="G501" s="594"/>
      <c r="H501" s="396">
        <f>+H500+H499</f>
        <v>364.91</v>
      </c>
    </row>
    <row r="502" spans="2:8" s="386" customFormat="1">
      <c r="B502" s="297"/>
      <c r="C502" s="112"/>
      <c r="D502" s="596"/>
      <c r="E502" s="392"/>
      <c r="F502" s="394"/>
      <c r="G502" s="594"/>
      <c r="H502" s="396"/>
    </row>
    <row r="503" spans="2:8" s="386" customFormat="1">
      <c r="B503" s="297"/>
      <c r="C503" s="297"/>
      <c r="D503" s="296"/>
      <c r="E503" s="297"/>
      <c r="F503" s="591"/>
      <c r="G503" s="299"/>
      <c r="H503" s="69"/>
    </row>
    <row r="504" spans="2:8" s="386" customFormat="1" ht="15">
      <c r="B504" s="297"/>
      <c r="C504" s="149" t="s">
        <v>1329</v>
      </c>
      <c r="D504" s="150" t="s">
        <v>1330</v>
      </c>
      <c r="E504" s="149" t="s">
        <v>49</v>
      </c>
      <c r="F504" s="151">
        <v>1</v>
      </c>
      <c r="G504" s="445">
        <f>H521</f>
        <v>332.69</v>
      </c>
      <c r="H504" s="148">
        <f>TRUNC(G504*F504,2)</f>
        <v>332.69</v>
      </c>
    </row>
    <row r="505" spans="2:8" s="386" customFormat="1">
      <c r="B505" s="297"/>
      <c r="C505" s="112"/>
      <c r="D505" s="595"/>
      <c r="E505" s="387"/>
      <c r="F505" s="389"/>
      <c r="G505" s="592"/>
      <c r="H505" s="391"/>
    </row>
    <row r="506" spans="2:8" s="386" customFormat="1">
      <c r="B506" s="297"/>
      <c r="C506" s="112"/>
      <c r="D506" s="596" t="s">
        <v>65</v>
      </c>
      <c r="E506" s="392"/>
      <c r="F506" s="394"/>
      <c r="G506" s="446"/>
      <c r="H506" s="396">
        <f>SUM(H507:H508)</f>
        <v>0</v>
      </c>
    </row>
    <row r="507" spans="2:8" s="386" customFormat="1">
      <c r="B507" s="297"/>
      <c r="C507" s="112"/>
      <c r="D507" s="596"/>
      <c r="E507" s="392"/>
      <c r="F507" s="398"/>
      <c r="G507" s="593"/>
      <c r="H507" s="396">
        <f>ROUND(G507*F507,2)</f>
        <v>0</v>
      </c>
    </row>
    <row r="508" spans="2:8" s="386" customFormat="1">
      <c r="B508" s="297"/>
      <c r="C508" s="112"/>
      <c r="D508" s="596"/>
      <c r="E508" s="392"/>
      <c r="F508" s="398"/>
      <c r="G508" s="593"/>
      <c r="H508" s="396">
        <f>ROUND(G508*F508,2)</f>
        <v>0</v>
      </c>
    </row>
    <row r="509" spans="2:8" s="386" customFormat="1">
      <c r="B509" s="297"/>
      <c r="C509" s="112"/>
      <c r="D509" s="596" t="s">
        <v>66</v>
      </c>
      <c r="E509" s="392"/>
      <c r="F509" s="398">
        <v>0</v>
      </c>
      <c r="G509" s="390"/>
      <c r="H509" s="599">
        <f>SUM(H510:H512)</f>
        <v>97.35</v>
      </c>
    </row>
    <row r="510" spans="2:8" s="386" customFormat="1">
      <c r="B510" s="297"/>
      <c r="C510" s="112"/>
      <c r="D510" s="596" t="s">
        <v>75</v>
      </c>
      <c r="E510" s="392" t="s">
        <v>76</v>
      </c>
      <c r="F510" s="398">
        <v>5</v>
      </c>
      <c r="G510" s="399">
        <v>8.3000000000000007</v>
      </c>
      <c r="H510" s="599">
        <f t="shared" ref="H510:H511" si="5">ROUND(G510*F510,2)</f>
        <v>41.5</v>
      </c>
    </row>
    <row r="511" spans="2:8" s="386" customFormat="1">
      <c r="B511" s="297"/>
      <c r="C511" s="112"/>
      <c r="D511" s="596" t="s">
        <v>120</v>
      </c>
      <c r="E511" s="392" t="s">
        <v>76</v>
      </c>
      <c r="F511" s="398">
        <v>5</v>
      </c>
      <c r="G511" s="399">
        <v>11.17</v>
      </c>
      <c r="H511" s="599">
        <f t="shared" si="5"/>
        <v>55.85</v>
      </c>
    </row>
    <row r="512" spans="2:8" s="386" customFormat="1">
      <c r="B512" s="297"/>
      <c r="C512" s="112"/>
      <c r="D512" s="596"/>
      <c r="E512" s="392"/>
      <c r="F512" s="398"/>
      <c r="G512" s="399">
        <f>(IF($A512="",0,VLOOKUP($A512,[2]INSUMOS!$A$2:$D$1459,4,FALSE)))*(1+$O$62)</f>
        <v>0</v>
      </c>
      <c r="H512" s="396">
        <f>ROUND(G512*F512,2)</f>
        <v>0</v>
      </c>
    </row>
    <row r="513" spans="2:8" s="386" customFormat="1">
      <c r="B513" s="297"/>
      <c r="C513" s="112"/>
      <c r="D513" s="596" t="s">
        <v>67</v>
      </c>
      <c r="E513" s="392" t="s">
        <v>0</v>
      </c>
      <c r="F513" s="803">
        <v>90.25</v>
      </c>
      <c r="G513" s="803"/>
      <c r="H513" s="396"/>
    </row>
    <row r="514" spans="2:8" s="386" customFormat="1">
      <c r="B514" s="297"/>
      <c r="C514" s="112"/>
      <c r="D514" s="596"/>
      <c r="E514" s="392"/>
      <c r="F514" s="398"/>
      <c r="G514" s="594"/>
      <c r="H514" s="401"/>
    </row>
    <row r="515" spans="2:8" s="386" customFormat="1">
      <c r="B515" s="297"/>
      <c r="C515" s="112"/>
      <c r="D515" s="596" t="s">
        <v>68</v>
      </c>
      <c r="E515" s="392"/>
      <c r="F515" s="398"/>
      <c r="G515" s="594"/>
      <c r="H515" s="396">
        <f>SUM(H516:H518)</f>
        <v>235.34</v>
      </c>
    </row>
    <row r="516" spans="2:8" s="386" customFormat="1">
      <c r="B516" s="297"/>
      <c r="C516" s="112"/>
      <c r="D516" s="597" t="s">
        <v>1331</v>
      </c>
      <c r="E516" s="392" t="s">
        <v>1169</v>
      </c>
      <c r="F516" s="398">
        <f>(0.75*2+0.8*2)*0.25+0.75*0.8*1.1</f>
        <v>1.4350000000000001</v>
      </c>
      <c r="G516" s="3">
        <v>211.12</v>
      </c>
      <c r="H516" s="396">
        <v>235.34</v>
      </c>
    </row>
    <row r="517" spans="2:8" s="386" customFormat="1">
      <c r="B517" s="297"/>
      <c r="C517" s="112"/>
      <c r="D517" s="596"/>
      <c r="E517" s="392"/>
      <c r="F517" s="398"/>
      <c r="G517" s="593">
        <f>IF($A517="",0,VLOOKUP($A517,[2]INSUMOS!$A$2:$D$1459,4,FALSE))</f>
        <v>0</v>
      </c>
      <c r="H517" s="396">
        <f>ROUND(G517*F517,2)</f>
        <v>0</v>
      </c>
    </row>
    <row r="518" spans="2:8" s="386" customFormat="1">
      <c r="B518" s="297"/>
      <c r="C518" s="112"/>
      <c r="D518" s="596"/>
      <c r="E518" s="392">
        <f>IF($A518="",0,VLOOKUP($A518,[2]INSUMOS!$A$2:$D$1459,3,FALSE))</f>
        <v>0</v>
      </c>
      <c r="F518" s="394"/>
      <c r="G518" s="593">
        <f>IF($A518="",0,VLOOKUP($A518,[2]INSUMOS!$A$2:$D$1459,4,FALSE))</f>
        <v>0</v>
      </c>
      <c r="H518" s="396"/>
    </row>
    <row r="519" spans="2:8" s="386" customFormat="1">
      <c r="B519" s="297"/>
      <c r="C519" s="112"/>
      <c r="D519" s="596" t="s">
        <v>71</v>
      </c>
      <c r="E519" s="392"/>
      <c r="F519" s="389"/>
      <c r="G519" s="594"/>
      <c r="H519" s="396">
        <f>+H515+H509+H506</f>
        <v>332.69</v>
      </c>
    </row>
    <row r="520" spans="2:8" s="386" customFormat="1">
      <c r="B520" s="297"/>
      <c r="C520" s="112"/>
      <c r="D520" s="596" t="s">
        <v>72</v>
      </c>
      <c r="E520" s="392" t="s">
        <v>0</v>
      </c>
      <c r="F520" s="389"/>
      <c r="G520" s="594"/>
      <c r="H520" s="396">
        <f>ROUND(H519*F520/100,2)</f>
        <v>0</v>
      </c>
    </row>
    <row r="521" spans="2:8" s="386" customFormat="1">
      <c r="B521" s="297"/>
      <c r="C521" s="112"/>
      <c r="D521" s="596" t="s">
        <v>73</v>
      </c>
      <c r="E521" s="392"/>
      <c r="F521" s="394"/>
      <c r="G521" s="594"/>
      <c r="H521" s="396">
        <f>+H520+H519</f>
        <v>332.69</v>
      </c>
    </row>
    <row r="522" spans="2:8" s="386" customFormat="1">
      <c r="B522" s="297"/>
      <c r="C522" s="112"/>
      <c r="D522" s="596"/>
      <c r="E522" s="392"/>
      <c r="F522" s="394"/>
      <c r="G522" s="594"/>
      <c r="H522" s="396"/>
    </row>
    <row r="523" spans="2:8" s="386" customFormat="1">
      <c r="B523" s="297"/>
      <c r="C523" s="297"/>
      <c r="D523" s="296"/>
      <c r="E523" s="297"/>
      <c r="F523" s="591"/>
      <c r="G523" s="299"/>
      <c r="H523" s="69"/>
    </row>
    <row r="524" spans="2:8" s="386" customFormat="1" ht="28.5">
      <c r="B524" s="297"/>
      <c r="C524" s="603" t="s">
        <v>1337</v>
      </c>
      <c r="D524" s="598" t="s">
        <v>1336</v>
      </c>
      <c r="E524" s="149" t="s">
        <v>49</v>
      </c>
      <c r="F524" s="151">
        <v>1</v>
      </c>
      <c r="G524" s="445">
        <f>H542</f>
        <v>45.62</v>
      </c>
      <c r="H524" s="148">
        <f>TRUNC(G524*F524,2)</f>
        <v>45.62</v>
      </c>
    </row>
    <row r="525" spans="2:8" s="386" customFormat="1">
      <c r="B525" s="297"/>
      <c r="C525" s="112"/>
      <c r="D525" s="595"/>
      <c r="E525" s="387"/>
      <c r="F525" s="389"/>
      <c r="G525" s="592"/>
      <c r="H525" s="391"/>
    </row>
    <row r="526" spans="2:8" s="386" customFormat="1">
      <c r="B526" s="297"/>
      <c r="C526" s="112"/>
      <c r="D526" s="596" t="s">
        <v>65</v>
      </c>
      <c r="E526" s="392"/>
      <c r="F526" s="394"/>
      <c r="G526" s="446"/>
      <c r="H526" s="396">
        <f>SUM(H527:H528)</f>
        <v>0</v>
      </c>
    </row>
    <row r="527" spans="2:8" s="386" customFormat="1">
      <c r="B527" s="297"/>
      <c r="C527" s="112"/>
      <c r="D527" s="596"/>
      <c r="E527" s="392"/>
      <c r="F527" s="398"/>
      <c r="G527" s="593"/>
      <c r="H527" s="396">
        <f>ROUND(G527*F527,2)</f>
        <v>0</v>
      </c>
    </row>
    <row r="528" spans="2:8" s="386" customFormat="1">
      <c r="B528" s="297"/>
      <c r="C528" s="112"/>
      <c r="D528" s="596"/>
      <c r="E528" s="392"/>
      <c r="F528" s="602"/>
      <c r="G528" s="399"/>
      <c r="H528" s="396">
        <f>ROUND(G528*F528,2)</f>
        <v>0</v>
      </c>
    </row>
    <row r="529" spans="2:8" s="386" customFormat="1">
      <c r="B529" s="297"/>
      <c r="C529" s="112"/>
      <c r="D529" s="596" t="s">
        <v>66</v>
      </c>
      <c r="E529" s="392"/>
      <c r="F529" s="602">
        <v>0</v>
      </c>
      <c r="G529" s="390"/>
      <c r="H529" s="396">
        <f>SUM(H530:H532)</f>
        <v>2.98</v>
      </c>
    </row>
    <row r="530" spans="2:8" s="386" customFormat="1">
      <c r="B530" s="297"/>
      <c r="C530" s="112"/>
      <c r="D530" s="596" t="s">
        <v>75</v>
      </c>
      <c r="E530" s="392" t="s">
        <v>76</v>
      </c>
      <c r="F530" s="602">
        <v>0.15</v>
      </c>
      <c r="G530" s="399">
        <v>8.3000000000000007</v>
      </c>
      <c r="H530" s="396">
        <f>ROUND(G530*F530,2)</f>
        <v>1.25</v>
      </c>
    </row>
    <row r="531" spans="2:8" s="386" customFormat="1">
      <c r="B531" s="297"/>
      <c r="C531" s="112"/>
      <c r="D531" s="596" t="s">
        <v>78</v>
      </c>
      <c r="E531" s="392" t="s">
        <v>76</v>
      </c>
      <c r="F531" s="602">
        <v>0.15</v>
      </c>
      <c r="G531" s="399">
        <v>11.55</v>
      </c>
      <c r="H531" s="396">
        <f>ROUND(G531*F531,2)</f>
        <v>1.73</v>
      </c>
    </row>
    <row r="532" spans="2:8" s="386" customFormat="1">
      <c r="B532" s="297"/>
      <c r="C532" s="112"/>
      <c r="D532" s="596"/>
      <c r="E532" s="392"/>
      <c r="F532" s="602"/>
      <c r="G532" s="399">
        <f>(IF($A532="",0,VLOOKUP($A532,[2]INSUMOS!$A$2:$D$1459,4,FALSE)))*(1+$O$62)</f>
        <v>0</v>
      </c>
      <c r="H532" s="396">
        <f>ROUND(G532*F532,2)</f>
        <v>0</v>
      </c>
    </row>
    <row r="533" spans="2:8" s="386" customFormat="1">
      <c r="B533" s="297"/>
      <c r="C533" s="112"/>
      <c r="D533" s="596" t="s">
        <v>67</v>
      </c>
      <c r="E533" s="392" t="s">
        <v>0</v>
      </c>
      <c r="F533" s="804">
        <v>90.25</v>
      </c>
      <c r="G533" s="804"/>
      <c r="H533" s="396"/>
    </row>
    <row r="534" spans="2:8" s="386" customFormat="1">
      <c r="B534" s="297"/>
      <c r="C534" s="112"/>
      <c r="D534" s="596"/>
      <c r="E534" s="392"/>
      <c r="F534" s="398"/>
      <c r="G534" s="594"/>
      <c r="H534" s="401"/>
    </row>
    <row r="535" spans="2:8" s="386" customFormat="1">
      <c r="B535" s="297"/>
      <c r="C535" s="112"/>
      <c r="D535" s="596" t="s">
        <v>68</v>
      </c>
      <c r="E535" s="392"/>
      <c r="F535" s="398"/>
      <c r="G535" s="594"/>
      <c r="H535" s="396">
        <f>SUM(H536:H539)</f>
        <v>42.64</v>
      </c>
    </row>
    <row r="536" spans="2:8" s="386" customFormat="1" ht="24">
      <c r="B536" s="297"/>
      <c r="C536" s="112"/>
      <c r="D536" s="596" t="str">
        <f>D524</f>
        <v>Abertura para encaixe de cuba ou lavatorio em bancada de marmore/ granito ou outro tipo de pedra natural - Bancada de pia de cozinha</v>
      </c>
      <c r="E536" s="392" t="s">
        <v>31</v>
      </c>
      <c r="F536" s="398">
        <v>1</v>
      </c>
      <c r="G536" s="399">
        <v>42.64</v>
      </c>
      <c r="H536" s="396">
        <f>ROUND(G536*F536,2)</f>
        <v>42.64</v>
      </c>
    </row>
    <row r="537" spans="2:8" s="386" customFormat="1">
      <c r="B537" s="297"/>
      <c r="C537" s="112"/>
      <c r="D537" s="596"/>
      <c r="E537" s="392"/>
      <c r="F537" s="398"/>
      <c r="G537" s="593"/>
      <c r="H537" s="396">
        <f>ROUND(G537*F537,2)</f>
        <v>0</v>
      </c>
    </row>
    <row r="538" spans="2:8" s="386" customFormat="1">
      <c r="B538" s="297"/>
      <c r="C538" s="112"/>
      <c r="D538" s="596"/>
      <c r="E538" s="392"/>
      <c r="F538" s="398"/>
      <c r="G538" s="593">
        <f>IF($A538="",0,VLOOKUP($A538,[2]INSUMOS!$A$2:$D$1459,4,FALSE))</f>
        <v>0</v>
      </c>
      <c r="H538" s="396">
        <f>ROUND(G538*F538,2)</f>
        <v>0</v>
      </c>
    </row>
    <row r="539" spans="2:8" s="386" customFormat="1">
      <c r="B539" s="297"/>
      <c r="C539" s="112"/>
      <c r="D539" s="596"/>
      <c r="E539" s="392">
        <f>IF($A539="",0,VLOOKUP($A539,[2]INSUMOS!$A$2:$D$1459,3,FALSE))</f>
        <v>0</v>
      </c>
      <c r="F539" s="394"/>
      <c r="G539" s="593">
        <f>IF($A539="",0,VLOOKUP($A539,[2]INSUMOS!$A$2:$D$1459,4,FALSE))</f>
        <v>0</v>
      </c>
      <c r="H539" s="396"/>
    </row>
    <row r="540" spans="2:8" s="386" customFormat="1">
      <c r="B540" s="297"/>
      <c r="C540" s="112"/>
      <c r="D540" s="596" t="s">
        <v>71</v>
      </c>
      <c r="E540" s="392"/>
      <c r="F540" s="389"/>
      <c r="G540" s="594"/>
      <c r="H540" s="396">
        <f>+H535+H529+H526</f>
        <v>45.62</v>
      </c>
    </row>
    <row r="541" spans="2:8" s="386" customFormat="1">
      <c r="B541" s="297"/>
      <c r="C541" s="112"/>
      <c r="D541" s="596" t="s">
        <v>72</v>
      </c>
      <c r="E541" s="392" t="s">
        <v>0</v>
      </c>
      <c r="F541" s="389"/>
      <c r="G541" s="594"/>
      <c r="H541" s="396">
        <f>ROUND(H540*F541/100,2)</f>
        <v>0</v>
      </c>
    </row>
    <row r="542" spans="2:8" s="386" customFormat="1">
      <c r="B542" s="297"/>
      <c r="C542" s="112"/>
      <c r="D542" s="596" t="s">
        <v>73</v>
      </c>
      <c r="E542" s="392"/>
      <c r="F542" s="394"/>
      <c r="G542" s="594"/>
      <c r="H542" s="396">
        <f>+H541+H540</f>
        <v>45.62</v>
      </c>
    </row>
    <row r="543" spans="2:8" s="386" customFormat="1">
      <c r="B543" s="297"/>
      <c r="C543" s="297"/>
      <c r="D543" s="296"/>
      <c r="E543" s="297"/>
      <c r="F543" s="591"/>
      <c r="G543" s="299"/>
      <c r="H543" s="69"/>
    </row>
    <row r="544" spans="2:8" s="386" customFormat="1">
      <c r="B544" s="297"/>
      <c r="C544" s="297"/>
      <c r="D544" s="296"/>
      <c r="E544" s="297"/>
      <c r="F544" s="591"/>
      <c r="G544" s="299"/>
      <c r="H544" s="69"/>
    </row>
    <row r="545" spans="2:13" s="386" customFormat="1">
      <c r="B545" s="297"/>
      <c r="C545" s="297"/>
      <c r="D545" s="296"/>
      <c r="E545" s="297"/>
      <c r="F545" s="591"/>
      <c r="G545" s="299"/>
      <c r="H545" s="69"/>
    </row>
    <row r="546" spans="2:13" s="386" customFormat="1">
      <c r="B546" s="297"/>
      <c r="C546" s="297"/>
      <c r="D546" s="296"/>
      <c r="E546" s="297"/>
      <c r="F546" s="591"/>
      <c r="G546" s="299"/>
      <c r="H546" s="69"/>
    </row>
    <row r="547" spans="2:13" s="386" customFormat="1">
      <c r="B547" s="297"/>
      <c r="C547" s="297"/>
      <c r="D547" s="296"/>
      <c r="E547" s="297"/>
      <c r="F547" s="591"/>
      <c r="G547" s="299"/>
      <c r="H547" s="69"/>
    </row>
    <row r="548" spans="2:13" s="386" customFormat="1">
      <c r="B548" s="297"/>
      <c r="C548" s="297"/>
      <c r="D548" s="296"/>
      <c r="E548" s="297"/>
      <c r="F548" s="591"/>
      <c r="G548" s="77"/>
      <c r="H548" s="69"/>
    </row>
    <row r="549" spans="2:13" ht="57">
      <c r="B549" s="282" t="s">
        <v>1007</v>
      </c>
      <c r="C549" s="149" t="s">
        <v>597</v>
      </c>
      <c r="D549" s="150" t="s">
        <v>327</v>
      </c>
      <c r="E549" s="149" t="s">
        <v>49</v>
      </c>
      <c r="F549" s="151">
        <v>1</v>
      </c>
      <c r="G549" s="147">
        <f>H568</f>
        <v>12.87</v>
      </c>
      <c r="H549" s="148">
        <f>TRUNC(G549*F549,2)</f>
        <v>12.87</v>
      </c>
      <c r="M549">
        <v>0</v>
      </c>
    </row>
    <row r="550" spans="2:13">
      <c r="B550" s="63"/>
      <c r="C550" s="63"/>
      <c r="D550" s="64"/>
      <c r="E550" s="63"/>
      <c r="F550" s="65"/>
      <c r="G550" s="66"/>
      <c r="H550" s="67"/>
    </row>
    <row r="551" spans="2:13">
      <c r="B551" s="72"/>
      <c r="C551" s="72"/>
      <c r="D551" s="73" t="s">
        <v>65</v>
      </c>
      <c r="E551" s="72"/>
      <c r="F551" s="74"/>
      <c r="G551" s="75"/>
      <c r="H551" s="76">
        <f>SUM(H552:H553)</f>
        <v>0</v>
      </c>
    </row>
    <row r="552" spans="2:13">
      <c r="B552" s="79"/>
      <c r="C552" s="79"/>
      <c r="D552" s="73"/>
      <c r="E552" s="72"/>
      <c r="F552" s="80"/>
      <c r="G552" s="81"/>
      <c r="H552" s="76">
        <f>ROUND(G552*F552,2)</f>
        <v>0</v>
      </c>
    </row>
    <row r="553" spans="2:13">
      <c r="B553" s="79"/>
      <c r="C553" s="79"/>
      <c r="D553" s="73"/>
      <c r="E553" s="72"/>
      <c r="F553" s="80"/>
      <c r="G553" s="81"/>
      <c r="H553" s="76">
        <f>ROUND(G553*F553,2)</f>
        <v>0</v>
      </c>
    </row>
    <row r="554" spans="2:13">
      <c r="B554" s="72"/>
      <c r="C554" s="72"/>
      <c r="D554" s="73" t="s">
        <v>66</v>
      </c>
      <c r="E554" s="72"/>
      <c r="F554" s="80">
        <v>0</v>
      </c>
      <c r="G554" s="66"/>
      <c r="H554" s="76">
        <f>SUM(H555:H557)</f>
        <v>1.9500000000000002</v>
      </c>
    </row>
    <row r="555" spans="2:13">
      <c r="B555" s="84" t="s">
        <v>74</v>
      </c>
      <c r="C555" s="79"/>
      <c r="D555" s="73" t="s">
        <v>75</v>
      </c>
      <c r="E555" s="72" t="s">
        <v>76</v>
      </c>
      <c r="F555" s="80">
        <v>0.1</v>
      </c>
      <c r="G555" s="449">
        <v>8.3000000000000007</v>
      </c>
      <c r="H555" s="76">
        <f>ROUND(G555*F555,2)</f>
        <v>0.83</v>
      </c>
      <c r="M555">
        <v>0.5</v>
      </c>
    </row>
    <row r="556" spans="2:13">
      <c r="B556" s="84" t="s">
        <v>98</v>
      </c>
      <c r="C556" s="79"/>
      <c r="D556" s="73" t="s">
        <v>120</v>
      </c>
      <c r="E556" s="72" t="s">
        <v>76</v>
      </c>
      <c r="F556" s="80">
        <f>F555</f>
        <v>0.1</v>
      </c>
      <c r="G556" s="449">
        <v>11.17</v>
      </c>
      <c r="H556" s="76">
        <f>ROUND(G556*F556,2)</f>
        <v>1.1200000000000001</v>
      </c>
      <c r="M556">
        <v>0.5</v>
      </c>
    </row>
    <row r="557" spans="2:13">
      <c r="B557" s="79"/>
      <c r="C557" s="79"/>
      <c r="D557" s="73"/>
      <c r="E557" s="72"/>
      <c r="F557" s="80"/>
      <c r="G557" s="81">
        <v>0</v>
      </c>
      <c r="H557" s="76">
        <f>ROUND(G557*F557,2)</f>
        <v>0</v>
      </c>
    </row>
    <row r="558" spans="2:13">
      <c r="B558" s="72"/>
      <c r="C558" s="72"/>
      <c r="D558" s="73" t="s">
        <v>67</v>
      </c>
      <c r="E558" s="72" t="s">
        <v>0</v>
      </c>
      <c r="F558" s="803">
        <v>90.25</v>
      </c>
      <c r="G558" s="803"/>
      <c r="H558" s="76"/>
    </row>
    <row r="559" spans="2:13">
      <c r="B559" s="72"/>
      <c r="C559" s="72"/>
      <c r="D559" s="73"/>
      <c r="E559" s="72"/>
      <c r="F559" s="80"/>
      <c r="G559" s="85"/>
      <c r="H559" s="86"/>
    </row>
    <row r="560" spans="2:13">
      <c r="B560" s="72"/>
      <c r="C560" s="72"/>
      <c r="D560" s="73" t="s">
        <v>68</v>
      </c>
      <c r="E560" s="72"/>
      <c r="F560" s="80"/>
      <c r="G560" s="85"/>
      <c r="H560" s="76">
        <f>SUM(H561:H565)</f>
        <v>10.93</v>
      </c>
    </row>
    <row r="561" spans="2:13">
      <c r="B561" s="84">
        <v>6149</v>
      </c>
      <c r="C561" s="79"/>
      <c r="D561" s="92" t="str">
        <f>D549</f>
        <v>Sifao plastico tipo copo para pia ou lavatorio, 1 x 1.1/2 "</v>
      </c>
      <c r="E561" s="72" t="s">
        <v>31</v>
      </c>
      <c r="F561" s="80">
        <v>1</v>
      </c>
      <c r="G561" s="449">
        <v>10.93</v>
      </c>
      <c r="H561" s="76">
        <f>ROUND(G561*F561,2)</f>
        <v>10.93</v>
      </c>
      <c r="M561" s="99">
        <f>M549-G549</f>
        <v>-12.87</v>
      </c>
    </row>
    <row r="562" spans="2:13">
      <c r="B562" s="84"/>
      <c r="C562" s="79"/>
      <c r="D562" s="73"/>
      <c r="E562" s="72"/>
      <c r="F562" s="80"/>
      <c r="G562" s="81"/>
      <c r="H562" s="76">
        <f>ROUND(G562*F562,2)</f>
        <v>0</v>
      </c>
    </row>
    <row r="563" spans="2:13">
      <c r="B563" s="84"/>
      <c r="C563" s="79"/>
      <c r="D563" s="73"/>
      <c r="E563" s="72"/>
      <c r="F563" s="80"/>
      <c r="G563" s="81"/>
      <c r="H563" s="76">
        <f>ROUND(G563*F563,2)</f>
        <v>0</v>
      </c>
    </row>
    <row r="564" spans="2:13">
      <c r="B564" s="79"/>
      <c r="C564" s="79"/>
      <c r="D564" s="73"/>
      <c r="E564" s="72"/>
      <c r="F564" s="80"/>
      <c r="G564" s="81">
        <v>0</v>
      </c>
      <c r="H564" s="76">
        <f>ROUND(G564*F564,2)</f>
        <v>0</v>
      </c>
    </row>
    <row r="565" spans="2:13">
      <c r="B565" s="72"/>
      <c r="C565" s="72"/>
      <c r="D565" s="73"/>
      <c r="E565" s="72">
        <v>0</v>
      </c>
      <c r="F565" s="74"/>
      <c r="G565" s="81">
        <v>0</v>
      </c>
      <c r="H565" s="76"/>
    </row>
    <row r="566" spans="2:13">
      <c r="B566" s="72"/>
      <c r="C566" s="72"/>
      <c r="D566" s="73" t="s">
        <v>71</v>
      </c>
      <c r="E566" s="72"/>
      <c r="F566" s="65"/>
      <c r="G566" s="85"/>
      <c r="H566" s="76">
        <f>+H560+H554+H551-0.01</f>
        <v>12.87</v>
      </c>
    </row>
    <row r="567" spans="2:13">
      <c r="B567" s="72"/>
      <c r="C567" s="72"/>
      <c r="D567" s="73" t="s">
        <v>72</v>
      </c>
      <c r="E567" s="72" t="s">
        <v>0</v>
      </c>
      <c r="F567" s="65"/>
      <c r="G567" s="85"/>
      <c r="H567" s="76">
        <f>ROUND(H566*F567/100,2)</f>
        <v>0</v>
      </c>
    </row>
    <row r="568" spans="2:13">
      <c r="B568" s="72"/>
      <c r="C568" s="72"/>
      <c r="D568" s="73" t="s">
        <v>73</v>
      </c>
      <c r="E568" s="72"/>
      <c r="F568" s="74"/>
      <c r="G568" s="85"/>
      <c r="H568" s="76">
        <f>+H567+H566</f>
        <v>12.87</v>
      </c>
    </row>
    <row r="569" spans="2:13">
      <c r="B569" s="72"/>
      <c r="C569" s="72"/>
      <c r="D569" s="73"/>
      <c r="E569" s="72"/>
      <c r="F569" s="74"/>
      <c r="G569" s="85"/>
      <c r="H569" s="76"/>
    </row>
    <row r="571" spans="2:13" ht="57">
      <c r="B571" s="282" t="s">
        <v>1007</v>
      </c>
      <c r="C571" s="149" t="s">
        <v>469</v>
      </c>
      <c r="D571" s="150" t="s">
        <v>572</v>
      </c>
      <c r="E571" s="149" t="s">
        <v>49</v>
      </c>
      <c r="F571" s="151">
        <v>1</v>
      </c>
      <c r="G571" s="147">
        <f>H590</f>
        <v>17.66</v>
      </c>
      <c r="H571" s="148">
        <f>TRUNC(G571*F571,2)</f>
        <v>17.66</v>
      </c>
      <c r="M571">
        <v>0</v>
      </c>
    </row>
    <row r="572" spans="2:13">
      <c r="B572" s="63"/>
      <c r="C572" s="63"/>
      <c r="D572" s="64"/>
      <c r="E572" s="63"/>
      <c r="F572" s="65"/>
      <c r="G572" s="66"/>
      <c r="H572" s="67"/>
    </row>
    <row r="573" spans="2:13">
      <c r="B573" s="72"/>
      <c r="C573" s="72"/>
      <c r="D573" s="73" t="s">
        <v>65</v>
      </c>
      <c r="E573" s="72"/>
      <c r="F573" s="74"/>
      <c r="G573" s="75"/>
      <c r="H573" s="76">
        <f>SUM(H574:H575)</f>
        <v>0</v>
      </c>
    </row>
    <row r="574" spans="2:13">
      <c r="B574" s="79"/>
      <c r="C574" s="79"/>
      <c r="D574" s="73"/>
      <c r="E574" s="72"/>
      <c r="F574" s="80"/>
      <c r="G574" s="81"/>
      <c r="H574" s="76">
        <f>ROUND(G574*F574,2)</f>
        <v>0</v>
      </c>
    </row>
    <row r="575" spans="2:13">
      <c r="B575" s="79"/>
      <c r="C575" s="79"/>
      <c r="D575" s="73"/>
      <c r="E575" s="72"/>
      <c r="F575" s="80"/>
      <c r="G575" s="81"/>
      <c r="H575" s="76">
        <f>ROUND(G575*F575,2)</f>
        <v>0</v>
      </c>
    </row>
    <row r="576" spans="2:13">
      <c r="B576" s="72"/>
      <c r="C576" s="72"/>
      <c r="D576" s="73" t="s">
        <v>66</v>
      </c>
      <c r="E576" s="72"/>
      <c r="F576" s="80">
        <v>0</v>
      </c>
      <c r="G576" s="66"/>
      <c r="H576" s="76">
        <f>SUM(H577:H579)</f>
        <v>1.9500000000000002</v>
      </c>
    </row>
    <row r="577" spans="2:13">
      <c r="B577" s="84" t="s">
        <v>74</v>
      </c>
      <c r="C577" s="79"/>
      <c r="D577" s="73" t="s">
        <v>75</v>
      </c>
      <c r="E577" s="72" t="s">
        <v>76</v>
      </c>
      <c r="F577" s="80">
        <v>0.1</v>
      </c>
      <c r="G577" s="449">
        <v>8.3000000000000007</v>
      </c>
      <c r="H577" s="76">
        <f>ROUND(G577*F577,2)</f>
        <v>0.83</v>
      </c>
      <c r="M577">
        <v>0.5</v>
      </c>
    </row>
    <row r="578" spans="2:13">
      <c r="B578" s="84" t="s">
        <v>98</v>
      </c>
      <c r="C578" s="79"/>
      <c r="D578" s="73" t="s">
        <v>120</v>
      </c>
      <c r="E578" s="72" t="s">
        <v>76</v>
      </c>
      <c r="F578" s="80">
        <f>F577</f>
        <v>0.1</v>
      </c>
      <c r="G578" s="449">
        <v>11.17</v>
      </c>
      <c r="H578" s="76">
        <f>ROUND(G578*F578,2)</f>
        <v>1.1200000000000001</v>
      </c>
      <c r="M578">
        <v>0.5</v>
      </c>
    </row>
    <row r="579" spans="2:13">
      <c r="B579" s="79"/>
      <c r="C579" s="79"/>
      <c r="D579" s="73"/>
      <c r="E579" s="72"/>
      <c r="F579" s="80"/>
      <c r="G579" s="81">
        <v>0</v>
      </c>
      <c r="H579" s="76">
        <f>ROUND(G579*F579,2)</f>
        <v>0</v>
      </c>
    </row>
    <row r="580" spans="2:13">
      <c r="B580" s="72"/>
      <c r="C580" s="72"/>
      <c r="D580" s="73" t="s">
        <v>67</v>
      </c>
      <c r="E580" s="72" t="s">
        <v>0</v>
      </c>
      <c r="F580" s="803">
        <v>90.25</v>
      </c>
      <c r="G580" s="803"/>
      <c r="H580" s="76"/>
    </row>
    <row r="581" spans="2:13">
      <c r="B581" s="72"/>
      <c r="C581" s="72"/>
      <c r="D581" s="73"/>
      <c r="E581" s="72"/>
      <c r="F581" s="80"/>
      <c r="G581" s="85"/>
      <c r="H581" s="86"/>
    </row>
    <row r="582" spans="2:13">
      <c r="B582" s="72"/>
      <c r="C582" s="72"/>
      <c r="D582" s="73" t="s">
        <v>68</v>
      </c>
      <c r="E582" s="72"/>
      <c r="F582" s="80"/>
      <c r="G582" s="85"/>
      <c r="H582" s="76">
        <f>SUM(H583:H587)</f>
        <v>15.72</v>
      </c>
    </row>
    <row r="583" spans="2:13">
      <c r="B583" s="84" t="s">
        <v>573</v>
      </c>
      <c r="C583" s="79"/>
      <c r="D583" s="92" t="str">
        <f>D571</f>
        <v>Sifão flexível p/ Mictório de 1 1/4"-2"</v>
      </c>
      <c r="E583" s="72" t="s">
        <v>31</v>
      </c>
      <c r="F583" s="80">
        <v>1</v>
      </c>
      <c r="G583" s="81">
        <v>15.72</v>
      </c>
      <c r="H583" s="76">
        <f>ROUND(G583*F583,2)</f>
        <v>15.72</v>
      </c>
      <c r="M583" s="99">
        <f>M571-G571</f>
        <v>-17.66</v>
      </c>
    </row>
    <row r="584" spans="2:13">
      <c r="B584" s="84"/>
      <c r="C584" s="79"/>
      <c r="D584" s="73"/>
      <c r="E584" s="72"/>
      <c r="F584" s="80"/>
      <c r="G584" s="81"/>
      <c r="H584" s="76">
        <f>ROUND(G584*F584,2)</f>
        <v>0</v>
      </c>
    </row>
    <row r="585" spans="2:13">
      <c r="B585" s="84"/>
      <c r="C585" s="79"/>
      <c r="D585" s="73"/>
      <c r="E585" s="72"/>
      <c r="F585" s="80"/>
      <c r="G585" s="81"/>
      <c r="H585" s="76">
        <f>ROUND(G585*F585,2)</f>
        <v>0</v>
      </c>
    </row>
    <row r="586" spans="2:13">
      <c r="B586" s="79"/>
      <c r="C586" s="79"/>
      <c r="D586" s="73"/>
      <c r="E586" s="72"/>
      <c r="F586" s="80"/>
      <c r="G586" s="81">
        <v>0</v>
      </c>
      <c r="H586" s="76">
        <f>ROUND(G586*F586,2)</f>
        <v>0</v>
      </c>
    </row>
    <row r="587" spans="2:13">
      <c r="B587" s="72"/>
      <c r="C587" s="72"/>
      <c r="D587" s="73"/>
      <c r="E587" s="72">
        <v>0</v>
      </c>
      <c r="F587" s="74"/>
      <c r="G587" s="81">
        <v>0</v>
      </c>
      <c r="H587" s="76"/>
    </row>
    <row r="588" spans="2:13">
      <c r="B588" s="72"/>
      <c r="C588" s="72"/>
      <c r="D588" s="73" t="s">
        <v>71</v>
      </c>
      <c r="E588" s="72"/>
      <c r="F588" s="65"/>
      <c r="G588" s="85"/>
      <c r="H588" s="76">
        <f>+H582+H576+H573-0.01</f>
        <v>17.66</v>
      </c>
    </row>
    <row r="589" spans="2:13">
      <c r="B589" s="72"/>
      <c r="C589" s="72"/>
      <c r="D589" s="73" t="s">
        <v>72</v>
      </c>
      <c r="E589" s="72" t="s">
        <v>0</v>
      </c>
      <c r="F589" s="65"/>
      <c r="G589" s="85"/>
      <c r="H589" s="76">
        <f>ROUND(H588*F589/100,2)</f>
        <v>0</v>
      </c>
    </row>
    <row r="590" spans="2:13">
      <c r="B590" s="72"/>
      <c r="C590" s="72"/>
      <c r="D590" s="73" t="s">
        <v>73</v>
      </c>
      <c r="E590" s="72"/>
      <c r="F590" s="74"/>
      <c r="G590" s="85"/>
      <c r="H590" s="76">
        <f>+H589+H588</f>
        <v>17.66</v>
      </c>
    </row>
    <row r="591" spans="2:13">
      <c r="B591" s="72"/>
      <c r="C591" s="72"/>
      <c r="D591" s="73"/>
      <c r="E591" s="72"/>
      <c r="F591" s="74"/>
      <c r="G591" s="85"/>
      <c r="H591" s="76"/>
    </row>
    <row r="593" spans="2:13" ht="57">
      <c r="B593" s="282" t="s">
        <v>1007</v>
      </c>
      <c r="C593" s="149" t="s">
        <v>598</v>
      </c>
      <c r="D593" s="150" t="s">
        <v>328</v>
      </c>
      <c r="E593" s="149" t="s">
        <v>49</v>
      </c>
      <c r="F593" s="151">
        <v>1</v>
      </c>
      <c r="G593" s="147">
        <f>H612</f>
        <v>3.9600000000000004</v>
      </c>
      <c r="H593" s="148">
        <f>TRUNC(G593*F593,2)</f>
        <v>3.96</v>
      </c>
      <c r="M593">
        <v>0</v>
      </c>
    </row>
    <row r="594" spans="2:13">
      <c r="B594" s="63"/>
      <c r="C594" s="63"/>
      <c r="D594" s="64"/>
      <c r="E594" s="63"/>
      <c r="F594" s="65"/>
      <c r="G594" s="66"/>
      <c r="H594" s="67"/>
    </row>
    <row r="595" spans="2:13">
      <c r="B595" s="72"/>
      <c r="C595" s="72"/>
      <c r="D595" s="73" t="s">
        <v>65</v>
      </c>
      <c r="E595" s="72"/>
      <c r="F595" s="74"/>
      <c r="G595" s="75"/>
      <c r="H595" s="76">
        <f>SUM(H596:H597)</f>
        <v>0</v>
      </c>
    </row>
    <row r="596" spans="2:13">
      <c r="B596" s="79"/>
      <c r="C596" s="79"/>
      <c r="D596" s="73"/>
      <c r="E596" s="72"/>
      <c r="F596" s="80"/>
      <c r="G596" s="81"/>
      <c r="H596" s="76">
        <f>ROUND(G596*F596,2)</f>
        <v>0</v>
      </c>
    </row>
    <row r="597" spans="2:13">
      <c r="B597" s="79"/>
      <c r="C597" s="79"/>
      <c r="D597" s="73"/>
      <c r="E597" s="72"/>
      <c r="F597" s="80"/>
      <c r="G597" s="81"/>
      <c r="H597" s="76">
        <f>ROUND(G597*F597,2)</f>
        <v>0</v>
      </c>
    </row>
    <row r="598" spans="2:13">
      <c r="B598" s="72"/>
      <c r="C598" s="72"/>
      <c r="D598" s="73" t="s">
        <v>66</v>
      </c>
      <c r="E598" s="72"/>
      <c r="F598" s="80">
        <v>0</v>
      </c>
      <c r="G598" s="66"/>
      <c r="H598" s="76">
        <f>SUM(H599:H601)</f>
        <v>0.98</v>
      </c>
    </row>
    <row r="599" spans="2:13">
      <c r="B599" s="84" t="s">
        <v>74</v>
      </c>
      <c r="C599" s="79"/>
      <c r="D599" s="73" t="s">
        <v>75</v>
      </c>
      <c r="E599" s="72" t="s">
        <v>76</v>
      </c>
      <c r="F599" s="80">
        <v>0.05</v>
      </c>
      <c r="G599" s="449">
        <v>8.3000000000000007</v>
      </c>
      <c r="H599" s="76">
        <f>ROUND(G599*F599,2)</f>
        <v>0.42</v>
      </c>
      <c r="M599">
        <v>0.5</v>
      </c>
    </row>
    <row r="600" spans="2:13">
      <c r="B600" s="84" t="s">
        <v>98</v>
      </c>
      <c r="C600" s="79"/>
      <c r="D600" s="73" t="s">
        <v>120</v>
      </c>
      <c r="E600" s="72" t="s">
        <v>76</v>
      </c>
      <c r="F600" s="80">
        <f>F599</f>
        <v>0.05</v>
      </c>
      <c r="G600" s="449">
        <v>11.17</v>
      </c>
      <c r="H600" s="76">
        <f>ROUND(G600*F600,2)</f>
        <v>0.56000000000000005</v>
      </c>
      <c r="M600">
        <v>0.5</v>
      </c>
    </row>
    <row r="601" spans="2:13">
      <c r="B601" s="79"/>
      <c r="C601" s="79"/>
      <c r="D601" s="73"/>
      <c r="E601" s="72"/>
      <c r="F601" s="80"/>
      <c r="G601" s="81">
        <v>0</v>
      </c>
      <c r="H601" s="76">
        <f>ROUND(G601*F601,2)</f>
        <v>0</v>
      </c>
    </row>
    <row r="602" spans="2:13">
      <c r="B602" s="72"/>
      <c r="C602" s="72"/>
      <c r="D602" s="73" t="s">
        <v>67</v>
      </c>
      <c r="E602" s="72" t="s">
        <v>0</v>
      </c>
      <c r="F602" s="803">
        <v>90.25</v>
      </c>
      <c r="G602" s="803"/>
      <c r="H602" s="76"/>
    </row>
    <row r="603" spans="2:13">
      <c r="B603" s="72"/>
      <c r="C603" s="72"/>
      <c r="D603" s="73"/>
      <c r="E603" s="72"/>
      <c r="F603" s="80"/>
      <c r="G603" s="85"/>
      <c r="H603" s="86"/>
    </row>
    <row r="604" spans="2:13">
      <c r="B604" s="72"/>
      <c r="C604" s="72"/>
      <c r="D604" s="73" t="s">
        <v>68</v>
      </c>
      <c r="E604" s="72"/>
      <c r="F604" s="80"/>
      <c r="G604" s="85"/>
      <c r="H604" s="76">
        <f>SUM(H605:H609)</f>
        <v>2.99</v>
      </c>
    </row>
    <row r="605" spans="2:13">
      <c r="B605" s="84" t="s">
        <v>599</v>
      </c>
      <c r="C605" s="79"/>
      <c r="D605" s="92" t="str">
        <f>D593</f>
        <v>Valvula em plastico branco para tanque ou lavatorio 1 ", sem unho e sem ladrão</v>
      </c>
      <c r="E605" s="72" t="s">
        <v>31</v>
      </c>
      <c r="F605" s="80">
        <v>1</v>
      </c>
      <c r="G605" s="449">
        <v>2.99</v>
      </c>
      <c r="H605" s="76">
        <f>ROUND(G605*F605,2)</f>
        <v>2.99</v>
      </c>
      <c r="M605" s="99">
        <f>M593-G593</f>
        <v>-3.9600000000000004</v>
      </c>
    </row>
    <row r="606" spans="2:13">
      <c r="B606" s="84"/>
      <c r="C606" s="79"/>
      <c r="D606" s="73"/>
      <c r="E606" s="72"/>
      <c r="F606" s="80"/>
      <c r="G606" s="81"/>
      <c r="H606" s="76">
        <f>ROUND(G606*F606,2)</f>
        <v>0</v>
      </c>
    </row>
    <row r="607" spans="2:13">
      <c r="B607" s="84"/>
      <c r="C607" s="79"/>
      <c r="D607" s="73"/>
      <c r="E607" s="72"/>
      <c r="F607" s="80"/>
      <c r="G607" s="81"/>
      <c r="H607" s="76">
        <f>ROUND(G607*F607,2)</f>
        <v>0</v>
      </c>
    </row>
    <row r="608" spans="2:13">
      <c r="B608" s="79"/>
      <c r="C608" s="79"/>
      <c r="D608" s="73"/>
      <c r="E608" s="72"/>
      <c r="F608" s="80"/>
      <c r="G608" s="81">
        <v>0</v>
      </c>
      <c r="H608" s="76">
        <f>ROUND(G608*F608,2)</f>
        <v>0</v>
      </c>
    </row>
    <row r="609" spans="2:13">
      <c r="B609" s="72"/>
      <c r="C609" s="72"/>
      <c r="D609" s="73"/>
      <c r="E609" s="72">
        <v>0</v>
      </c>
      <c r="F609" s="74"/>
      <c r="G609" s="81">
        <v>0</v>
      </c>
      <c r="H609" s="76"/>
    </row>
    <row r="610" spans="2:13">
      <c r="B610" s="72"/>
      <c r="C610" s="72"/>
      <c r="D610" s="73" t="s">
        <v>71</v>
      </c>
      <c r="E610" s="72"/>
      <c r="F610" s="65"/>
      <c r="G610" s="85"/>
      <c r="H610" s="76">
        <f>+H604+H598+H595-0.01</f>
        <v>3.9600000000000004</v>
      </c>
    </row>
    <row r="611" spans="2:13">
      <c r="B611" s="72"/>
      <c r="C611" s="72"/>
      <c r="D611" s="73" t="s">
        <v>72</v>
      </c>
      <c r="E611" s="72" t="s">
        <v>0</v>
      </c>
      <c r="F611" s="65"/>
      <c r="G611" s="85"/>
      <c r="H611" s="76">
        <f>ROUND(H610*F611/100,2)</f>
        <v>0</v>
      </c>
    </row>
    <row r="612" spans="2:13">
      <c r="B612" s="72"/>
      <c r="C612" s="72"/>
      <c r="D612" s="73" t="s">
        <v>73</v>
      </c>
      <c r="E612" s="72"/>
      <c r="F612" s="74"/>
      <c r="G612" s="85"/>
      <c r="H612" s="76">
        <f>+H611+H610</f>
        <v>3.9600000000000004</v>
      </c>
    </row>
    <row r="613" spans="2:13">
      <c r="B613" s="72"/>
      <c r="C613" s="72"/>
      <c r="D613" s="73"/>
      <c r="E613" s="72"/>
      <c r="F613" s="74"/>
      <c r="G613" s="85"/>
      <c r="H613" s="76"/>
    </row>
    <row r="615" spans="2:13" ht="57">
      <c r="B615" s="282" t="s">
        <v>1007</v>
      </c>
      <c r="C615" s="149" t="s">
        <v>263</v>
      </c>
      <c r="D615" s="150" t="s">
        <v>264</v>
      </c>
      <c r="E615" s="149" t="s">
        <v>49</v>
      </c>
      <c r="F615" s="151">
        <v>1</v>
      </c>
      <c r="G615" s="147">
        <f>H634</f>
        <v>67.33</v>
      </c>
      <c r="H615" s="148">
        <f>TRUNC(G615*F615,2)</f>
        <v>67.33</v>
      </c>
      <c r="M615" t="e">
        <v>#REF!</v>
      </c>
    </row>
    <row r="616" spans="2:13">
      <c r="B616" s="63"/>
      <c r="C616" s="63"/>
      <c r="D616" s="64"/>
      <c r="E616" s="63"/>
      <c r="F616" s="65"/>
      <c r="G616" s="66"/>
      <c r="H616" s="67"/>
    </row>
    <row r="617" spans="2:13">
      <c r="B617" s="72"/>
      <c r="C617" s="72"/>
      <c r="D617" s="73" t="s">
        <v>65</v>
      </c>
      <c r="E617" s="72"/>
      <c r="F617" s="74"/>
      <c r="G617" s="75"/>
      <c r="H617" s="76">
        <f>SUM(H618:H619)</f>
        <v>0</v>
      </c>
      <c r="M617" t="e">
        <f>M615*0.1</f>
        <v>#REF!</v>
      </c>
    </row>
    <row r="618" spans="2:13">
      <c r="B618" s="79"/>
      <c r="C618" s="79"/>
      <c r="D618" s="73"/>
      <c r="E618" s="72"/>
      <c r="F618" s="80"/>
      <c r="G618" s="81"/>
      <c r="H618" s="76">
        <f>ROUND(G618*F618,2)</f>
        <v>0</v>
      </c>
    </row>
    <row r="619" spans="2:13">
      <c r="B619" s="79"/>
      <c r="C619" s="79"/>
      <c r="D619" s="73"/>
      <c r="E619" s="72"/>
      <c r="F619" s="80"/>
      <c r="G619" s="81"/>
      <c r="H619" s="76">
        <f>ROUND(G619*F619,2)</f>
        <v>0</v>
      </c>
    </row>
    <row r="620" spans="2:13">
      <c r="B620" s="72"/>
      <c r="C620" s="72"/>
      <c r="D620" s="73" t="s">
        <v>66</v>
      </c>
      <c r="E620" s="72"/>
      <c r="F620" s="80">
        <v>0</v>
      </c>
      <c r="G620" s="66"/>
      <c r="H620" s="76">
        <f>SUM(H621:H623)</f>
        <v>9.74</v>
      </c>
    </row>
    <row r="621" spans="2:13">
      <c r="B621" s="84" t="s">
        <v>74</v>
      </c>
      <c r="C621" s="79"/>
      <c r="D621" s="73" t="s">
        <v>75</v>
      </c>
      <c r="E621" s="72" t="s">
        <v>76</v>
      </c>
      <c r="F621" s="80">
        <v>0.5</v>
      </c>
      <c r="G621" s="449">
        <v>8.3000000000000007</v>
      </c>
      <c r="H621" s="76">
        <f>ROUND(G621*F621,2)</f>
        <v>4.1500000000000004</v>
      </c>
    </row>
    <row r="622" spans="2:13">
      <c r="B622" s="84" t="s">
        <v>98</v>
      </c>
      <c r="C622" s="79"/>
      <c r="D622" s="73" t="s">
        <v>120</v>
      </c>
      <c r="E622" s="72" t="s">
        <v>76</v>
      </c>
      <c r="F622" s="80">
        <f>F621</f>
        <v>0.5</v>
      </c>
      <c r="G622" s="449">
        <v>11.17</v>
      </c>
      <c r="H622" s="76">
        <f>ROUND(G622*F622,2)</f>
        <v>5.59</v>
      </c>
      <c r="M622" s="99"/>
    </row>
    <row r="623" spans="2:13">
      <c r="B623" s="79"/>
      <c r="C623" s="79"/>
      <c r="D623" s="73"/>
      <c r="E623" s="72"/>
      <c r="F623" s="80"/>
      <c r="G623" s="81">
        <v>0</v>
      </c>
      <c r="H623" s="76">
        <f>ROUND(G623*F623,2)</f>
        <v>0</v>
      </c>
    </row>
    <row r="624" spans="2:13">
      <c r="B624" s="72"/>
      <c r="C624" s="72"/>
      <c r="D624" s="73" t="s">
        <v>67</v>
      </c>
      <c r="E624" s="72" t="s">
        <v>0</v>
      </c>
      <c r="F624" s="803">
        <v>90.25</v>
      </c>
      <c r="G624" s="803"/>
      <c r="H624" s="76"/>
    </row>
    <row r="625" spans="2:13">
      <c r="B625" s="72"/>
      <c r="C625" s="72"/>
      <c r="D625" s="73"/>
      <c r="E625" s="72"/>
      <c r="F625" s="80"/>
      <c r="G625" s="85"/>
      <c r="H625" s="86"/>
    </row>
    <row r="626" spans="2:13">
      <c r="B626" s="72"/>
      <c r="C626" s="72"/>
      <c r="D626" s="73" t="s">
        <v>68</v>
      </c>
      <c r="E626" s="72"/>
      <c r="F626" s="80"/>
      <c r="G626" s="85"/>
      <c r="H626" s="76">
        <f>SUM(H627:H631)</f>
        <v>57.6</v>
      </c>
    </row>
    <row r="627" spans="2:13">
      <c r="B627" s="84">
        <v>3511</v>
      </c>
      <c r="C627" s="79"/>
      <c r="D627" s="92" t="str">
        <f>D615</f>
        <v>Joelho 90º soldável 75 mm</v>
      </c>
      <c r="E627" s="72" t="s">
        <v>31</v>
      </c>
      <c r="F627" s="80">
        <v>1</v>
      </c>
      <c r="G627" s="449">
        <v>57.6</v>
      </c>
      <c r="H627" s="76">
        <f>ROUND(G627*F627,2)</f>
        <v>57.6</v>
      </c>
    </row>
    <row r="628" spans="2:13">
      <c r="B628" s="84"/>
      <c r="C628" s="79"/>
      <c r="D628" s="73"/>
      <c r="E628" s="72"/>
      <c r="F628" s="80"/>
      <c r="G628" s="81"/>
      <c r="H628" s="76">
        <f>ROUND(G628*F628,2)</f>
        <v>0</v>
      </c>
    </row>
    <row r="629" spans="2:13">
      <c r="B629" s="84"/>
      <c r="C629" s="79"/>
      <c r="D629" s="73"/>
      <c r="E629" s="72"/>
      <c r="F629" s="80"/>
      <c r="G629" s="81"/>
      <c r="H629" s="76">
        <f>ROUND(G629*F629,2)</f>
        <v>0</v>
      </c>
    </row>
    <row r="630" spans="2:13">
      <c r="B630" s="79"/>
      <c r="C630" s="79"/>
      <c r="D630" s="73"/>
      <c r="E630" s="72"/>
      <c r="F630" s="80"/>
      <c r="G630" s="81">
        <v>0</v>
      </c>
      <c r="H630" s="76">
        <f>ROUND(G630*F630,2)</f>
        <v>0</v>
      </c>
    </row>
    <row r="631" spans="2:13">
      <c r="B631" s="72"/>
      <c r="C631" s="72"/>
      <c r="D631" s="73"/>
      <c r="E631" s="72">
        <v>0</v>
      </c>
      <c r="F631" s="74"/>
      <c r="G631" s="81">
        <v>0</v>
      </c>
      <c r="H631" s="76"/>
    </row>
    <row r="632" spans="2:13">
      <c r="B632" s="72"/>
      <c r="C632" s="72"/>
      <c r="D632" s="73" t="s">
        <v>71</v>
      </c>
      <c r="E632" s="72"/>
      <c r="F632" s="65"/>
      <c r="G632" s="85"/>
      <c r="H632" s="76">
        <f>+H626+H620+H617-0.01</f>
        <v>67.33</v>
      </c>
    </row>
    <row r="633" spans="2:13">
      <c r="B633" s="72"/>
      <c r="C633" s="72"/>
      <c r="D633" s="73" t="s">
        <v>72</v>
      </c>
      <c r="E633" s="72" t="s">
        <v>0</v>
      </c>
      <c r="F633" s="65"/>
      <c r="G633" s="85"/>
      <c r="H633" s="76">
        <f>ROUND(H632*F633/100,2)</f>
        <v>0</v>
      </c>
    </row>
    <row r="634" spans="2:13">
      <c r="B634" s="72"/>
      <c r="C634" s="72"/>
      <c r="D634" s="73" t="s">
        <v>73</v>
      </c>
      <c r="E634" s="72"/>
      <c r="F634" s="74"/>
      <c r="G634" s="85"/>
      <c r="H634" s="76">
        <f>+H633+H632</f>
        <v>67.33</v>
      </c>
    </row>
    <row r="635" spans="2:13">
      <c r="B635" s="72"/>
      <c r="C635" s="72"/>
      <c r="D635" s="73"/>
      <c r="E635" s="72"/>
      <c r="F635" s="74"/>
      <c r="G635" s="85"/>
      <c r="H635" s="76"/>
    </row>
    <row r="637" spans="2:13" ht="57">
      <c r="B637" s="282" t="s">
        <v>1007</v>
      </c>
      <c r="C637" s="149" t="s">
        <v>600</v>
      </c>
      <c r="D637" s="150" t="s">
        <v>601</v>
      </c>
      <c r="E637" s="149" t="s">
        <v>49</v>
      </c>
      <c r="F637" s="151">
        <v>1</v>
      </c>
      <c r="G637" s="147">
        <f>H656</f>
        <v>3.4800000000000004</v>
      </c>
      <c r="H637" s="148">
        <f>TRUNC(G637*F637,2)</f>
        <v>3.48</v>
      </c>
      <c r="M637" s="98">
        <f>'[3]Maria Barbosa'!$G$206</f>
        <v>29.52</v>
      </c>
    </row>
    <row r="638" spans="2:13">
      <c r="B638" s="63"/>
      <c r="C638" s="63"/>
      <c r="D638" s="64"/>
      <c r="E638" s="63"/>
      <c r="F638" s="65"/>
      <c r="G638" s="66"/>
      <c r="H638" s="67"/>
    </row>
    <row r="639" spans="2:13">
      <c r="B639" s="72"/>
      <c r="C639" s="72"/>
      <c r="D639" s="73" t="s">
        <v>65</v>
      </c>
      <c r="E639" s="72"/>
      <c r="F639" s="74"/>
      <c r="G639" s="75"/>
      <c r="H639" s="76">
        <f>SUM(H640:H641)</f>
        <v>0</v>
      </c>
      <c r="M639" s="98">
        <f>M637*0.1</f>
        <v>2.952</v>
      </c>
    </row>
    <row r="640" spans="2:13">
      <c r="B640" s="79"/>
      <c r="C640" s="79"/>
      <c r="D640" s="73"/>
      <c r="E640" s="72"/>
      <c r="F640" s="80"/>
      <c r="G640" s="81"/>
      <c r="H640" s="76">
        <f>ROUND(G640*F640,2)</f>
        <v>0</v>
      </c>
    </row>
    <row r="641" spans="2:13">
      <c r="B641" s="79"/>
      <c r="C641" s="79"/>
      <c r="D641" s="73"/>
      <c r="E641" s="72"/>
      <c r="F641" s="80"/>
      <c r="G641" s="81"/>
      <c r="H641" s="76">
        <f>ROUND(G641*F641,2)</f>
        <v>0</v>
      </c>
    </row>
    <row r="642" spans="2:13">
      <c r="B642" s="72"/>
      <c r="C642" s="72"/>
      <c r="D642" s="73" t="s">
        <v>66</v>
      </c>
      <c r="E642" s="72"/>
      <c r="F642" s="80">
        <v>0</v>
      </c>
      <c r="G642" s="66"/>
      <c r="H642" s="76">
        <f>SUM(H643:H645)</f>
        <v>0.59000000000000008</v>
      </c>
    </row>
    <row r="643" spans="2:13">
      <c r="B643" s="84" t="s">
        <v>74</v>
      </c>
      <c r="C643" s="79"/>
      <c r="D643" s="73" t="s">
        <v>75</v>
      </c>
      <c r="E643" s="72" t="s">
        <v>76</v>
      </c>
      <c r="F643" s="80">
        <v>0.03</v>
      </c>
      <c r="G643" s="449">
        <v>8.3000000000000007</v>
      </c>
      <c r="H643" s="76">
        <f>ROUND(G643*F643,2)</f>
        <v>0.25</v>
      </c>
    </row>
    <row r="644" spans="2:13">
      <c r="B644" s="84" t="s">
        <v>98</v>
      </c>
      <c r="C644" s="79"/>
      <c r="D644" s="73" t="s">
        <v>120</v>
      </c>
      <c r="E644" s="72" t="s">
        <v>76</v>
      </c>
      <c r="F644" s="80">
        <f>F643</f>
        <v>0.03</v>
      </c>
      <c r="G644" s="449">
        <v>11.17</v>
      </c>
      <c r="H644" s="76">
        <f>ROUND(G644*F644,2)</f>
        <v>0.34</v>
      </c>
    </row>
    <row r="645" spans="2:13">
      <c r="B645" s="79"/>
      <c r="C645" s="79"/>
      <c r="D645" s="73"/>
      <c r="E645" s="72"/>
      <c r="F645" s="80"/>
      <c r="G645" s="81">
        <v>0</v>
      </c>
      <c r="H645" s="76">
        <f>ROUND(G645*F645,2)</f>
        <v>0</v>
      </c>
    </row>
    <row r="646" spans="2:13">
      <c r="B646" s="72"/>
      <c r="C646" s="72"/>
      <c r="D646" s="73" t="s">
        <v>67</v>
      </c>
      <c r="E646" s="72" t="s">
        <v>0</v>
      </c>
      <c r="F646" s="803">
        <v>90.25</v>
      </c>
      <c r="G646" s="803"/>
      <c r="H646" s="76"/>
    </row>
    <row r="647" spans="2:13">
      <c r="B647" s="72"/>
      <c r="C647" s="72"/>
      <c r="D647" s="73"/>
      <c r="E647" s="72"/>
      <c r="F647" s="80"/>
      <c r="G647" s="85"/>
      <c r="H647" s="86"/>
    </row>
    <row r="648" spans="2:13">
      <c r="B648" s="72"/>
      <c r="C648" s="72"/>
      <c r="D648" s="73" t="s">
        <v>68</v>
      </c>
      <c r="E648" s="72"/>
      <c r="F648" s="80"/>
      <c r="G648" s="85"/>
      <c r="H648" s="76">
        <f>SUM(H649:H653)</f>
        <v>2.9</v>
      </c>
    </row>
    <row r="649" spans="2:13">
      <c r="B649" s="84">
        <v>10835</v>
      </c>
      <c r="C649" s="79"/>
      <c r="D649" s="73" t="str">
        <f>D637</f>
        <v>Joelho 90 c/anel p/ esgoto secundário-40mm 1 1/2"</v>
      </c>
      <c r="E649" s="72" t="s">
        <v>31</v>
      </c>
      <c r="F649" s="80">
        <v>1</v>
      </c>
      <c r="G649" s="449">
        <v>2.9</v>
      </c>
      <c r="H649" s="76">
        <f>ROUND(G649*F649,2)</f>
        <v>2.9</v>
      </c>
      <c r="M649" s="5">
        <f>M637-G649</f>
        <v>26.62</v>
      </c>
    </row>
    <row r="650" spans="2:13">
      <c r="B650" s="84"/>
      <c r="C650" s="79"/>
      <c r="D650" s="73"/>
      <c r="E650" s="72"/>
      <c r="F650" s="80"/>
      <c r="G650" s="81"/>
      <c r="H650" s="76"/>
    </row>
    <row r="651" spans="2:13">
      <c r="B651" s="84"/>
      <c r="C651" s="79"/>
      <c r="D651" s="73"/>
      <c r="E651" s="72"/>
      <c r="F651" s="80"/>
      <c r="G651" s="81"/>
      <c r="H651" s="76">
        <f>ROUND(G651*F651,2)</f>
        <v>0</v>
      </c>
    </row>
    <row r="652" spans="2:13">
      <c r="B652" s="79"/>
      <c r="C652" s="79"/>
      <c r="D652" s="73"/>
      <c r="E652" s="72"/>
      <c r="F652" s="80"/>
      <c r="G652" s="81">
        <v>0</v>
      </c>
      <c r="H652" s="76">
        <f>ROUND(G652*F652,2)</f>
        <v>0</v>
      </c>
    </row>
    <row r="653" spans="2:13">
      <c r="B653" s="72"/>
      <c r="C653" s="72"/>
      <c r="D653" s="73"/>
      <c r="E653" s="72">
        <v>0</v>
      </c>
      <c r="F653" s="74"/>
      <c r="G653" s="81">
        <v>0</v>
      </c>
      <c r="H653" s="76"/>
    </row>
    <row r="654" spans="2:13">
      <c r="B654" s="72"/>
      <c r="C654" s="72"/>
      <c r="D654" s="73" t="s">
        <v>71</v>
      </c>
      <c r="E654" s="72"/>
      <c r="F654" s="65"/>
      <c r="G654" s="85"/>
      <c r="H654" s="76">
        <f>+H648+H642+H639-0.01</f>
        <v>3.4800000000000004</v>
      </c>
    </row>
    <row r="655" spans="2:13">
      <c r="B655" s="72"/>
      <c r="C655" s="72"/>
      <c r="D655" s="73" t="s">
        <v>72</v>
      </c>
      <c r="E655" s="72" t="s">
        <v>0</v>
      </c>
      <c r="F655" s="65"/>
      <c r="G655" s="85"/>
      <c r="H655" s="76">
        <f>ROUND(H654*F655/100,2)</f>
        <v>0</v>
      </c>
    </row>
    <row r="656" spans="2:13">
      <c r="B656" s="72"/>
      <c r="C656" s="72"/>
      <c r="D656" s="73" t="s">
        <v>73</v>
      </c>
      <c r="E656" s="72"/>
      <c r="F656" s="74"/>
      <c r="G656" s="85"/>
      <c r="H656" s="76">
        <f>+H655+H654</f>
        <v>3.4800000000000004</v>
      </c>
    </row>
    <row r="657" spans="2:8">
      <c r="B657" s="72"/>
      <c r="C657" s="72"/>
      <c r="D657" s="73"/>
      <c r="E657" s="72"/>
      <c r="F657" s="74"/>
      <c r="G657" s="85"/>
      <c r="H657" s="76"/>
    </row>
    <row r="659" spans="2:8" s="152" customFormat="1" ht="57">
      <c r="B659" s="282" t="s">
        <v>1007</v>
      </c>
      <c r="C659" s="153" t="s">
        <v>552</v>
      </c>
      <c r="D659" s="154" t="s">
        <v>586</v>
      </c>
      <c r="E659" s="153" t="s">
        <v>49</v>
      </c>
      <c r="F659" s="155">
        <v>1</v>
      </c>
      <c r="G659" s="156">
        <f>H678</f>
        <v>56.690000000000005</v>
      </c>
      <c r="H659" s="157">
        <f>TRUNC(G659*F659,2)</f>
        <v>56.69</v>
      </c>
    </row>
    <row r="660" spans="2:8">
      <c r="B660" s="63"/>
      <c r="C660" s="63"/>
      <c r="D660" s="64"/>
      <c r="E660" s="63"/>
      <c r="F660" s="65"/>
      <c r="G660" s="66"/>
      <c r="H660" s="67"/>
    </row>
    <row r="661" spans="2:8">
      <c r="B661" s="72"/>
      <c r="C661" s="72"/>
      <c r="D661" s="73" t="s">
        <v>65</v>
      </c>
      <c r="E661" s="72"/>
      <c r="F661" s="74"/>
      <c r="G661" s="75"/>
      <c r="H661" s="76">
        <f>SUM(H662:H663)</f>
        <v>0</v>
      </c>
    </row>
    <row r="662" spans="2:8">
      <c r="B662" s="79"/>
      <c r="C662" s="79"/>
      <c r="D662" s="73"/>
      <c r="E662" s="72"/>
      <c r="F662" s="80"/>
      <c r="G662" s="81"/>
      <c r="H662" s="76">
        <f>ROUND(G662*F662,2)</f>
        <v>0</v>
      </c>
    </row>
    <row r="663" spans="2:8">
      <c r="B663" s="79"/>
      <c r="C663" s="79"/>
      <c r="D663" s="73"/>
      <c r="E663" s="72"/>
      <c r="F663" s="80"/>
      <c r="G663" s="81"/>
      <c r="H663" s="76">
        <f>ROUND(G663*F663,2)</f>
        <v>0</v>
      </c>
    </row>
    <row r="664" spans="2:8">
      <c r="B664" s="72"/>
      <c r="C664" s="72"/>
      <c r="D664" s="73" t="s">
        <v>66</v>
      </c>
      <c r="E664" s="72"/>
      <c r="F664" s="80">
        <v>0</v>
      </c>
      <c r="G664" s="457"/>
      <c r="H664" s="76">
        <f>SUM(H665:H667)</f>
        <v>4.57</v>
      </c>
    </row>
    <row r="665" spans="2:8">
      <c r="B665" s="84" t="s">
        <v>74</v>
      </c>
      <c r="C665" s="79"/>
      <c r="D665" s="73" t="s">
        <v>75</v>
      </c>
      <c r="E665" s="72" t="s">
        <v>76</v>
      </c>
      <c r="F665" s="80">
        <v>0.23</v>
      </c>
      <c r="G665" s="456">
        <v>8.3000000000000007</v>
      </c>
      <c r="H665" s="76">
        <f>ROUND(G665*F665,2)</f>
        <v>1.91</v>
      </c>
    </row>
    <row r="666" spans="2:8">
      <c r="B666" s="84" t="s">
        <v>77</v>
      </c>
      <c r="C666" s="79"/>
      <c r="D666" s="73" t="s">
        <v>120</v>
      </c>
      <c r="E666" s="72" t="s">
        <v>76</v>
      </c>
      <c r="F666" s="80">
        <f>F665</f>
        <v>0.23</v>
      </c>
      <c r="G666" s="456">
        <v>11.55</v>
      </c>
      <c r="H666" s="76">
        <f>ROUND(G666*F666,2)</f>
        <v>2.66</v>
      </c>
    </row>
    <row r="667" spans="2:8">
      <c r="B667" s="79"/>
      <c r="C667" s="79"/>
      <c r="D667" s="73"/>
      <c r="E667" s="72"/>
      <c r="F667" s="80"/>
      <c r="G667" s="81">
        <v>0</v>
      </c>
      <c r="H667" s="76">
        <f>ROUND(G667*F667,2)</f>
        <v>0</v>
      </c>
    </row>
    <row r="668" spans="2:8">
      <c r="B668" s="72"/>
      <c r="C668" s="72"/>
      <c r="D668" s="73" t="s">
        <v>67</v>
      </c>
      <c r="E668" s="72" t="s">
        <v>0</v>
      </c>
      <c r="F668" s="803">
        <v>90.25</v>
      </c>
      <c r="G668" s="803"/>
      <c r="H668" s="76"/>
    </row>
    <row r="669" spans="2:8">
      <c r="B669" s="72"/>
      <c r="C669" s="72"/>
      <c r="D669" s="73"/>
      <c r="E669" s="72"/>
      <c r="F669" s="80"/>
      <c r="G669" s="85"/>
      <c r="H669" s="86"/>
    </row>
    <row r="670" spans="2:8">
      <c r="B670" s="72"/>
      <c r="C670" s="72"/>
      <c r="D670" s="73" t="s">
        <v>68</v>
      </c>
      <c r="E670" s="72"/>
      <c r="F670" s="80"/>
      <c r="G670" s="85"/>
      <c r="H670" s="76">
        <f>SUM(H671:H675)</f>
        <v>52.13</v>
      </c>
    </row>
    <row r="671" spans="2:8">
      <c r="B671" s="84" t="s">
        <v>587</v>
      </c>
      <c r="C671" s="79"/>
      <c r="D671" s="73" t="str">
        <f>D659</f>
        <v>BUCHA DE REDUÇÃO SOLDAVEL CURTO 110MM - 85MM</v>
      </c>
      <c r="E671" s="72" t="s">
        <v>31</v>
      </c>
      <c r="F671" s="80">
        <v>1</v>
      </c>
      <c r="G671" s="449">
        <v>52.13</v>
      </c>
      <c r="H671" s="76">
        <f>ROUND(G671*F671,2)</f>
        <v>52.13</v>
      </c>
    </row>
    <row r="672" spans="2:8">
      <c r="B672" s="84"/>
      <c r="C672" s="79"/>
      <c r="D672" s="73"/>
      <c r="E672" s="72"/>
      <c r="F672" s="80"/>
      <c r="G672" s="81"/>
      <c r="H672" s="76"/>
    </row>
    <row r="673" spans="2:8">
      <c r="B673" s="84"/>
      <c r="C673" s="79"/>
      <c r="D673" s="73"/>
      <c r="E673" s="72"/>
      <c r="F673" s="80"/>
      <c r="G673" s="81"/>
      <c r="H673" s="76">
        <f>ROUND(G673*F673,2)</f>
        <v>0</v>
      </c>
    </row>
    <row r="674" spans="2:8">
      <c r="B674" s="79"/>
      <c r="C674" s="79"/>
      <c r="D674" s="73"/>
      <c r="E674" s="72"/>
      <c r="F674" s="80"/>
      <c r="G674" s="81">
        <v>0</v>
      </c>
      <c r="H674" s="76">
        <f>ROUND(G674*F674,2)</f>
        <v>0</v>
      </c>
    </row>
    <row r="675" spans="2:8">
      <c r="B675" s="72"/>
      <c r="C675" s="72"/>
      <c r="D675" s="73"/>
      <c r="E675" s="72">
        <v>0</v>
      </c>
      <c r="F675" s="74"/>
      <c r="G675" s="81">
        <v>0</v>
      </c>
      <c r="H675" s="76"/>
    </row>
    <row r="676" spans="2:8">
      <c r="B676" s="72"/>
      <c r="C676" s="72"/>
      <c r="D676" s="73" t="s">
        <v>71</v>
      </c>
      <c r="E676" s="72"/>
      <c r="F676" s="65"/>
      <c r="G676" s="85"/>
      <c r="H676" s="76">
        <f>+H670+H664+H661-0.01</f>
        <v>56.690000000000005</v>
      </c>
    </row>
    <row r="677" spans="2:8">
      <c r="B677" s="72"/>
      <c r="C677" s="72"/>
      <c r="D677" s="73" t="s">
        <v>72</v>
      </c>
      <c r="E677" s="72" t="s">
        <v>0</v>
      </c>
      <c r="F677" s="65"/>
      <c r="G677" s="85"/>
      <c r="H677" s="76">
        <f>ROUND(H676*F677/100,2)</f>
        <v>0</v>
      </c>
    </row>
    <row r="678" spans="2:8">
      <c r="B678" s="72"/>
      <c r="C678" s="72"/>
      <c r="D678" s="73" t="s">
        <v>73</v>
      </c>
      <c r="E678" s="72"/>
      <c r="F678" s="74"/>
      <c r="G678" s="85"/>
      <c r="H678" s="76">
        <f>+H677+H676</f>
        <v>56.690000000000005</v>
      </c>
    </row>
    <row r="679" spans="2:8">
      <c r="B679" s="72"/>
      <c r="C679" s="72"/>
      <c r="D679" s="73"/>
      <c r="E679" s="72"/>
      <c r="F679" s="74"/>
      <c r="G679" s="85"/>
      <c r="H679" s="76"/>
    </row>
    <row r="681" spans="2:8" s="152" customFormat="1" ht="57">
      <c r="B681" s="282" t="s">
        <v>1007</v>
      </c>
      <c r="C681" s="153" t="s">
        <v>545</v>
      </c>
      <c r="D681" s="154" t="s">
        <v>546</v>
      </c>
      <c r="E681" s="153" t="s">
        <v>49</v>
      </c>
      <c r="F681" s="155">
        <v>1</v>
      </c>
      <c r="G681" s="156">
        <f>H700</f>
        <v>9.7000000000000011</v>
      </c>
      <c r="H681" s="157">
        <f>TRUNC(G681*F681,2)</f>
        <v>9.6999999999999993</v>
      </c>
    </row>
    <row r="682" spans="2:8">
      <c r="B682" s="63"/>
      <c r="C682" s="63"/>
      <c r="D682" s="64"/>
      <c r="E682" s="63"/>
      <c r="F682" s="65"/>
      <c r="G682" s="66"/>
      <c r="H682" s="67"/>
    </row>
    <row r="683" spans="2:8">
      <c r="B683" s="72"/>
      <c r="C683" s="72"/>
      <c r="D683" s="73" t="s">
        <v>65</v>
      </c>
      <c r="E683" s="72"/>
      <c r="F683" s="74"/>
      <c r="G683" s="75"/>
      <c r="H683" s="76">
        <f>SUM(H684:H685)</f>
        <v>0</v>
      </c>
    </row>
    <row r="684" spans="2:8">
      <c r="B684" s="79"/>
      <c r="C684" s="79"/>
      <c r="D684" s="73"/>
      <c r="E684" s="72"/>
      <c r="F684" s="80"/>
      <c r="G684" s="81"/>
      <c r="H684" s="76">
        <f>ROUND(G684*F684,2)</f>
        <v>0</v>
      </c>
    </row>
    <row r="685" spans="2:8">
      <c r="B685" s="79"/>
      <c r="C685" s="79"/>
      <c r="D685" s="73"/>
      <c r="E685" s="72"/>
      <c r="F685" s="80"/>
      <c r="G685" s="81"/>
      <c r="H685" s="76">
        <f>ROUND(G685*F685,2)</f>
        <v>0</v>
      </c>
    </row>
    <row r="686" spans="2:8">
      <c r="B686" s="72"/>
      <c r="C686" s="72"/>
      <c r="D686" s="73" t="s">
        <v>66</v>
      </c>
      <c r="E686" s="72"/>
      <c r="F686" s="80">
        <v>0</v>
      </c>
      <c r="G686" s="66"/>
      <c r="H686" s="76">
        <f>SUM(H687:H689)</f>
        <v>4.57</v>
      </c>
    </row>
    <row r="687" spans="2:8">
      <c r="B687" s="84" t="s">
        <v>74</v>
      </c>
      <c r="C687" s="79"/>
      <c r="D687" s="73" t="s">
        <v>75</v>
      </c>
      <c r="E687" s="72" t="s">
        <v>76</v>
      </c>
      <c r="F687" s="80">
        <v>0.23</v>
      </c>
      <c r="G687" s="456">
        <v>8.3000000000000007</v>
      </c>
      <c r="H687" s="76">
        <f>ROUND(G687*F687,2)</f>
        <v>1.91</v>
      </c>
    </row>
    <row r="688" spans="2:8">
      <c r="B688" s="84" t="s">
        <v>77</v>
      </c>
      <c r="C688" s="79"/>
      <c r="D688" s="73" t="s">
        <v>120</v>
      </c>
      <c r="E688" s="72" t="s">
        <v>76</v>
      </c>
      <c r="F688" s="80">
        <f>F687</f>
        <v>0.23</v>
      </c>
      <c r="G688" s="456">
        <v>11.55</v>
      </c>
      <c r="H688" s="76">
        <f>ROUND(G688*F688,2)</f>
        <v>2.66</v>
      </c>
    </row>
    <row r="689" spans="2:8">
      <c r="B689" s="79"/>
      <c r="C689" s="79"/>
      <c r="D689" s="73"/>
      <c r="E689" s="72"/>
      <c r="F689" s="80"/>
      <c r="G689" s="456">
        <v>0</v>
      </c>
      <c r="H689" s="76">
        <f>ROUND(G689*F689,2)</f>
        <v>0</v>
      </c>
    </row>
    <row r="690" spans="2:8">
      <c r="B690" s="72"/>
      <c r="C690" s="72"/>
      <c r="D690" s="73" t="s">
        <v>67</v>
      </c>
      <c r="E690" s="72" t="s">
        <v>0</v>
      </c>
      <c r="F690" s="803">
        <v>90.25</v>
      </c>
      <c r="G690" s="803"/>
      <c r="H690" s="76"/>
    </row>
    <row r="691" spans="2:8">
      <c r="B691" s="72"/>
      <c r="C691" s="72"/>
      <c r="D691" s="73"/>
      <c r="E691" s="72"/>
      <c r="F691" s="80"/>
      <c r="G691" s="85"/>
      <c r="H691" s="86"/>
    </row>
    <row r="692" spans="2:8">
      <c r="B692" s="72"/>
      <c r="C692" s="72"/>
      <c r="D692" s="73" t="s">
        <v>68</v>
      </c>
      <c r="E692" s="72"/>
      <c r="F692" s="80"/>
      <c r="G692" s="85"/>
      <c r="H692" s="76">
        <f>SUM(H693:H697)</f>
        <v>5.14</v>
      </c>
    </row>
    <row r="693" spans="2:8" ht="18.75" customHeight="1">
      <c r="B693" s="84" t="s">
        <v>547</v>
      </c>
      <c r="C693" s="79"/>
      <c r="D693" s="73" t="str">
        <f>D681</f>
        <v>BUCHA DE REDUÇÃO SOLDAVEL CURTO 60MM - 50MM</v>
      </c>
      <c r="E693" s="72" t="s">
        <v>31</v>
      </c>
      <c r="F693" s="80">
        <v>1</v>
      </c>
      <c r="G693" s="456">
        <v>5.14</v>
      </c>
      <c r="H693" s="76">
        <f>ROUND(G693*F693,2)</f>
        <v>5.14</v>
      </c>
    </row>
    <row r="694" spans="2:8">
      <c r="B694" s="84"/>
      <c r="C694" s="79"/>
      <c r="D694" s="73"/>
      <c r="E694" s="72"/>
      <c r="F694" s="80"/>
      <c r="G694" s="456"/>
      <c r="H694" s="76"/>
    </row>
    <row r="695" spans="2:8">
      <c r="B695" s="84"/>
      <c r="C695" s="79"/>
      <c r="D695" s="73"/>
      <c r="E695" s="72"/>
      <c r="F695" s="80"/>
      <c r="G695" s="81"/>
      <c r="H695" s="76">
        <f>ROUND(G695*F695,2)</f>
        <v>0</v>
      </c>
    </row>
    <row r="696" spans="2:8">
      <c r="B696" s="79"/>
      <c r="C696" s="79"/>
      <c r="D696" s="73"/>
      <c r="E696" s="72"/>
      <c r="F696" s="80"/>
      <c r="G696" s="81">
        <v>0</v>
      </c>
      <c r="H696" s="76">
        <f>ROUND(G696*F696,2)</f>
        <v>0</v>
      </c>
    </row>
    <row r="697" spans="2:8">
      <c r="B697" s="72"/>
      <c r="C697" s="72"/>
      <c r="D697" s="73"/>
      <c r="E697" s="72">
        <v>0</v>
      </c>
      <c r="F697" s="74"/>
      <c r="G697" s="81">
        <v>0</v>
      </c>
      <c r="H697" s="76"/>
    </row>
    <row r="698" spans="2:8">
      <c r="B698" s="72"/>
      <c r="C698" s="72"/>
      <c r="D698" s="73" t="s">
        <v>71</v>
      </c>
      <c r="E698" s="72"/>
      <c r="F698" s="65"/>
      <c r="G698" s="85"/>
      <c r="H698" s="76">
        <f>+H692+H686+H683-0.01</f>
        <v>9.7000000000000011</v>
      </c>
    </row>
    <row r="699" spans="2:8">
      <c r="B699" s="72"/>
      <c r="C699" s="72"/>
      <c r="D699" s="73" t="s">
        <v>72</v>
      </c>
      <c r="E699" s="72" t="s">
        <v>0</v>
      </c>
      <c r="F699" s="65"/>
      <c r="G699" s="85"/>
      <c r="H699" s="76">
        <f>ROUND(H698*F699/100,2)</f>
        <v>0</v>
      </c>
    </row>
    <row r="700" spans="2:8">
      <c r="B700" s="72"/>
      <c r="C700" s="72"/>
      <c r="D700" s="73" t="s">
        <v>73</v>
      </c>
      <c r="E700" s="72"/>
      <c r="F700" s="74"/>
      <c r="G700" s="85"/>
      <c r="H700" s="76">
        <f>+H699+H698</f>
        <v>9.7000000000000011</v>
      </c>
    </row>
    <row r="701" spans="2:8">
      <c r="B701" s="72"/>
      <c r="C701" s="72"/>
      <c r="D701" s="73"/>
      <c r="E701" s="72"/>
      <c r="F701" s="74"/>
      <c r="G701" s="85"/>
      <c r="H701" s="76"/>
    </row>
    <row r="703" spans="2:8" s="152" customFormat="1" ht="57">
      <c r="B703" s="282" t="s">
        <v>1007</v>
      </c>
      <c r="C703" s="153" t="s">
        <v>548</v>
      </c>
      <c r="D703" s="154" t="s">
        <v>549</v>
      </c>
      <c r="E703" s="153" t="s">
        <v>49</v>
      </c>
      <c r="F703" s="155">
        <v>1</v>
      </c>
      <c r="G703" s="156">
        <f>H722</f>
        <v>17.259999999999998</v>
      </c>
      <c r="H703" s="157">
        <f>TRUNC(G703*F703,2)</f>
        <v>17.260000000000002</v>
      </c>
    </row>
    <row r="704" spans="2:8">
      <c r="B704" s="63"/>
      <c r="C704" s="63"/>
      <c r="D704" s="64"/>
      <c r="E704" s="63"/>
      <c r="F704" s="65"/>
      <c r="G704" s="66"/>
      <c r="H704" s="67"/>
    </row>
    <row r="705" spans="2:8">
      <c r="B705" s="72"/>
      <c r="C705" s="72"/>
      <c r="D705" s="73" t="s">
        <v>65</v>
      </c>
      <c r="E705" s="72"/>
      <c r="F705" s="74"/>
      <c r="G705" s="75"/>
      <c r="H705" s="76">
        <f>SUM(H706:H707)</f>
        <v>0</v>
      </c>
    </row>
    <row r="706" spans="2:8">
      <c r="B706" s="79"/>
      <c r="C706" s="79"/>
      <c r="D706" s="73"/>
      <c r="E706" s="72"/>
      <c r="F706" s="80"/>
      <c r="G706" s="81"/>
      <c r="H706" s="76">
        <f>ROUND(G706*F706,2)</f>
        <v>0</v>
      </c>
    </row>
    <row r="707" spans="2:8">
      <c r="B707" s="79"/>
      <c r="C707" s="79"/>
      <c r="D707" s="73"/>
      <c r="E707" s="72"/>
      <c r="F707" s="80"/>
      <c r="G707" s="456"/>
      <c r="H707" s="76">
        <f>ROUND(G707*F707,2)</f>
        <v>0</v>
      </c>
    </row>
    <row r="708" spans="2:8">
      <c r="B708" s="72"/>
      <c r="C708" s="72"/>
      <c r="D708" s="73" t="s">
        <v>66</v>
      </c>
      <c r="E708" s="72"/>
      <c r="F708" s="80">
        <v>0</v>
      </c>
      <c r="G708" s="457"/>
      <c r="H708" s="76">
        <f>SUM(H709:H711)</f>
        <v>4.57</v>
      </c>
    </row>
    <row r="709" spans="2:8">
      <c r="B709" s="84" t="s">
        <v>74</v>
      </c>
      <c r="C709" s="79"/>
      <c r="D709" s="73" t="s">
        <v>75</v>
      </c>
      <c r="E709" s="72" t="s">
        <v>76</v>
      </c>
      <c r="F709" s="80">
        <v>0.23</v>
      </c>
      <c r="G709" s="456">
        <v>8.3000000000000007</v>
      </c>
      <c r="H709" s="76">
        <f>ROUND(G709*F709,2)</f>
        <v>1.91</v>
      </c>
    </row>
    <row r="710" spans="2:8">
      <c r="B710" s="84" t="s">
        <v>77</v>
      </c>
      <c r="C710" s="79"/>
      <c r="D710" s="73" t="s">
        <v>120</v>
      </c>
      <c r="E710" s="72" t="s">
        <v>76</v>
      </c>
      <c r="F710" s="80">
        <f>F709</f>
        <v>0.23</v>
      </c>
      <c r="G710" s="456">
        <v>11.55</v>
      </c>
      <c r="H710" s="76">
        <f>ROUND(G710*F710,2)</f>
        <v>2.66</v>
      </c>
    </row>
    <row r="711" spans="2:8">
      <c r="B711" s="79"/>
      <c r="C711" s="79"/>
      <c r="D711" s="73"/>
      <c r="E711" s="72"/>
      <c r="F711" s="80"/>
      <c r="G711" s="81">
        <v>0</v>
      </c>
      <c r="H711" s="76">
        <f>ROUND(G711*F711,2)</f>
        <v>0</v>
      </c>
    </row>
    <row r="712" spans="2:8">
      <c r="B712" s="72"/>
      <c r="C712" s="72"/>
      <c r="D712" s="73" t="s">
        <v>67</v>
      </c>
      <c r="E712" s="72" t="s">
        <v>0</v>
      </c>
      <c r="F712" s="803">
        <v>90.25</v>
      </c>
      <c r="G712" s="803"/>
      <c r="H712" s="76"/>
    </row>
    <row r="713" spans="2:8">
      <c r="B713" s="72"/>
      <c r="C713" s="72"/>
      <c r="D713" s="73"/>
      <c r="E713" s="72"/>
      <c r="F713" s="80"/>
      <c r="G713" s="85"/>
      <c r="H713" s="86"/>
    </row>
    <row r="714" spans="2:8">
      <c r="B714" s="72"/>
      <c r="C714" s="72"/>
      <c r="D714" s="73" t="s">
        <v>68</v>
      </c>
      <c r="E714" s="72"/>
      <c r="F714" s="80"/>
      <c r="G714" s="85"/>
      <c r="H714" s="76">
        <f>SUM(H715:H719)</f>
        <v>12.7</v>
      </c>
    </row>
    <row r="715" spans="2:8" ht="16.5" customHeight="1">
      <c r="B715" s="84" t="s">
        <v>116</v>
      </c>
      <c r="C715" s="79"/>
      <c r="D715" s="73" t="str">
        <f>D703</f>
        <v>BUCHA DE REDUÇÃO SOLDAVEL CURTO 75MM - 60MM</v>
      </c>
      <c r="E715" s="72" t="s">
        <v>31</v>
      </c>
      <c r="F715" s="80">
        <v>1</v>
      </c>
      <c r="G715" s="449">
        <v>12.7</v>
      </c>
      <c r="H715" s="76">
        <f>ROUND(G715*F715,2)</f>
        <v>12.7</v>
      </c>
    </row>
    <row r="716" spans="2:8">
      <c r="B716" s="84"/>
      <c r="C716" s="79"/>
      <c r="D716" s="73"/>
      <c r="E716" s="72"/>
      <c r="F716" s="80"/>
      <c r="G716" s="81"/>
      <c r="H716" s="76"/>
    </row>
    <row r="717" spans="2:8">
      <c r="B717" s="84"/>
      <c r="C717" s="79"/>
      <c r="D717" s="73"/>
      <c r="E717" s="72"/>
      <c r="F717" s="80"/>
      <c r="G717" s="81"/>
      <c r="H717" s="76">
        <f>ROUND(G717*F717,2)</f>
        <v>0</v>
      </c>
    </row>
    <row r="718" spans="2:8">
      <c r="B718" s="79"/>
      <c r="C718" s="79"/>
      <c r="D718" s="73"/>
      <c r="E718" s="72"/>
      <c r="F718" s="80"/>
      <c r="G718" s="81">
        <v>0</v>
      </c>
      <c r="H718" s="76">
        <f>ROUND(G718*F718,2)</f>
        <v>0</v>
      </c>
    </row>
    <row r="719" spans="2:8">
      <c r="B719" s="72"/>
      <c r="C719" s="72"/>
      <c r="D719" s="73"/>
      <c r="E719" s="72">
        <v>0</v>
      </c>
      <c r="F719" s="74"/>
      <c r="G719" s="81">
        <v>0</v>
      </c>
      <c r="H719" s="76"/>
    </row>
    <row r="720" spans="2:8">
      <c r="B720" s="72"/>
      <c r="C720" s="72"/>
      <c r="D720" s="73" t="s">
        <v>71</v>
      </c>
      <c r="E720" s="72"/>
      <c r="F720" s="65"/>
      <c r="G720" s="85"/>
      <c r="H720" s="76">
        <f>+H714+H708+H705-0.01</f>
        <v>17.259999999999998</v>
      </c>
    </row>
    <row r="721" spans="2:8">
      <c r="B721" s="72"/>
      <c r="C721" s="72"/>
      <c r="D721" s="73" t="s">
        <v>72</v>
      </c>
      <c r="E721" s="72" t="s">
        <v>0</v>
      </c>
      <c r="F721" s="65"/>
      <c r="G721" s="85"/>
      <c r="H721" s="76">
        <f>ROUND(H720*F721/100,2)</f>
        <v>0</v>
      </c>
    </row>
    <row r="722" spans="2:8">
      <c r="B722" s="72"/>
      <c r="C722" s="72"/>
      <c r="D722" s="73" t="s">
        <v>73</v>
      </c>
      <c r="E722" s="72"/>
      <c r="F722" s="74"/>
      <c r="G722" s="85"/>
      <c r="H722" s="76">
        <f>+H721+H720</f>
        <v>17.259999999999998</v>
      </c>
    </row>
    <row r="723" spans="2:8">
      <c r="B723" s="72"/>
      <c r="C723" s="72"/>
      <c r="D723" s="73"/>
      <c r="E723" s="72"/>
      <c r="F723" s="74"/>
      <c r="G723" s="85"/>
      <c r="H723" s="76"/>
    </row>
    <row r="725" spans="2:8" s="152" customFormat="1" ht="57">
      <c r="B725" s="282" t="s">
        <v>1007</v>
      </c>
      <c r="C725" s="153" t="s">
        <v>588</v>
      </c>
      <c r="D725" s="154" t="s">
        <v>589</v>
      </c>
      <c r="E725" s="153" t="s">
        <v>49</v>
      </c>
      <c r="F725" s="155">
        <v>1</v>
      </c>
      <c r="G725" s="156">
        <f>H744</f>
        <v>32.06</v>
      </c>
      <c r="H725" s="157">
        <f>TRUNC(G725*F725,2)</f>
        <v>32.06</v>
      </c>
    </row>
    <row r="726" spans="2:8">
      <c r="B726" s="63"/>
      <c r="C726" s="63"/>
      <c r="D726" s="64"/>
      <c r="E726" s="63"/>
      <c r="F726" s="65"/>
      <c r="G726" s="66"/>
      <c r="H726" s="67"/>
    </row>
    <row r="727" spans="2:8">
      <c r="B727" s="72"/>
      <c r="C727" s="72"/>
      <c r="D727" s="73" t="s">
        <v>65</v>
      </c>
      <c r="E727" s="72"/>
      <c r="F727" s="74"/>
      <c r="G727" s="75"/>
      <c r="H727" s="76">
        <f>SUM(H728:H729)</f>
        <v>0</v>
      </c>
    </row>
    <row r="728" spans="2:8">
      <c r="B728" s="79"/>
      <c r="C728" s="79"/>
      <c r="D728" s="73"/>
      <c r="E728" s="72"/>
      <c r="F728" s="80"/>
      <c r="G728" s="81"/>
      <c r="H728" s="76">
        <f>ROUND(G728*F728,2)</f>
        <v>0</v>
      </c>
    </row>
    <row r="729" spans="2:8">
      <c r="B729" s="79"/>
      <c r="C729" s="79"/>
      <c r="D729" s="73"/>
      <c r="E729" s="72"/>
      <c r="F729" s="80"/>
      <c r="G729" s="81"/>
      <c r="H729" s="76">
        <f>ROUND(G729*F729,2)</f>
        <v>0</v>
      </c>
    </row>
    <row r="730" spans="2:8">
      <c r="B730" s="72"/>
      <c r="C730" s="72"/>
      <c r="D730" s="73" t="s">
        <v>66</v>
      </c>
      <c r="E730" s="72"/>
      <c r="F730" s="80">
        <v>0</v>
      </c>
      <c r="G730" s="66"/>
      <c r="H730" s="76">
        <f>SUM(H731:H733)</f>
        <v>4.57</v>
      </c>
    </row>
    <row r="731" spans="2:8">
      <c r="B731" s="84" t="s">
        <v>74</v>
      </c>
      <c r="C731" s="79"/>
      <c r="D731" s="73" t="s">
        <v>75</v>
      </c>
      <c r="E731" s="72" t="s">
        <v>76</v>
      </c>
      <c r="F731" s="80">
        <v>0.23</v>
      </c>
      <c r="G731" s="456">
        <v>8.3000000000000007</v>
      </c>
      <c r="H731" s="76">
        <f>ROUND(G731*F731,2)</f>
        <v>1.91</v>
      </c>
    </row>
    <row r="732" spans="2:8">
      <c r="B732" s="451" t="s">
        <v>77</v>
      </c>
      <c r="C732" s="79"/>
      <c r="D732" s="73" t="s">
        <v>120</v>
      </c>
      <c r="E732" s="72" t="s">
        <v>76</v>
      </c>
      <c r="F732" s="80">
        <f>F731</f>
        <v>0.23</v>
      </c>
      <c r="G732" s="456">
        <v>11.55</v>
      </c>
      <c r="H732" s="76">
        <f>ROUND(G732*F732,2)</f>
        <v>2.66</v>
      </c>
    </row>
    <row r="733" spans="2:8">
      <c r="B733" s="79"/>
      <c r="C733" s="79"/>
      <c r="D733" s="73"/>
      <c r="E733" s="72"/>
      <c r="F733" s="80"/>
      <c r="G733" s="456">
        <v>0</v>
      </c>
      <c r="H733" s="76">
        <f>ROUND(G733*F733,2)</f>
        <v>0</v>
      </c>
    </row>
    <row r="734" spans="2:8">
      <c r="B734" s="72"/>
      <c r="C734" s="72"/>
      <c r="D734" s="73" t="s">
        <v>67</v>
      </c>
      <c r="E734" s="72" t="s">
        <v>0</v>
      </c>
      <c r="F734" s="803">
        <v>90.25</v>
      </c>
      <c r="G734" s="803"/>
      <c r="H734" s="76"/>
    </row>
    <row r="735" spans="2:8">
      <c r="B735" s="72"/>
      <c r="C735" s="72"/>
      <c r="D735" s="73"/>
      <c r="E735" s="72"/>
      <c r="F735" s="80"/>
      <c r="G735" s="85"/>
      <c r="H735" s="86"/>
    </row>
    <row r="736" spans="2:8">
      <c r="B736" s="72"/>
      <c r="C736" s="72"/>
      <c r="D736" s="73" t="s">
        <v>68</v>
      </c>
      <c r="E736" s="72"/>
      <c r="F736" s="80"/>
      <c r="G736" s="85"/>
      <c r="H736" s="76">
        <f>SUM(H737:H741)</f>
        <v>27.5</v>
      </c>
    </row>
    <row r="737" spans="2:8">
      <c r="B737" s="84" t="s">
        <v>571</v>
      </c>
      <c r="C737" s="79"/>
      <c r="D737" s="73" t="str">
        <f>D725</f>
        <v>BUCHA DE REDUÇÃO SOLDAVEL CURTO 85MM - 75MM</v>
      </c>
      <c r="E737" s="72" t="s">
        <v>31</v>
      </c>
      <c r="F737" s="80">
        <v>1</v>
      </c>
      <c r="G737" s="81">
        <v>27.5</v>
      </c>
      <c r="H737" s="76">
        <f>ROUND(G737*F737,2)</f>
        <v>27.5</v>
      </c>
    </row>
    <row r="738" spans="2:8">
      <c r="B738" s="84"/>
      <c r="C738" s="79"/>
      <c r="D738" s="73"/>
      <c r="E738" s="72"/>
      <c r="F738" s="80"/>
      <c r="G738" s="81"/>
      <c r="H738" s="76"/>
    </row>
    <row r="739" spans="2:8">
      <c r="B739" s="84"/>
      <c r="C739" s="79"/>
      <c r="D739" s="73"/>
      <c r="E739" s="72"/>
      <c r="F739" s="80"/>
      <c r="G739" s="81"/>
      <c r="H739" s="76">
        <f>ROUND(G739*F739,2)</f>
        <v>0</v>
      </c>
    </row>
    <row r="740" spans="2:8">
      <c r="B740" s="79"/>
      <c r="C740" s="79"/>
      <c r="D740" s="73"/>
      <c r="E740" s="72"/>
      <c r="F740" s="80"/>
      <c r="G740" s="81">
        <v>0</v>
      </c>
      <c r="H740" s="76">
        <f>ROUND(G740*F740,2)</f>
        <v>0</v>
      </c>
    </row>
    <row r="741" spans="2:8">
      <c r="B741" s="72"/>
      <c r="C741" s="72"/>
      <c r="D741" s="73"/>
      <c r="E741" s="72">
        <v>0</v>
      </c>
      <c r="F741" s="74"/>
      <c r="G741" s="81">
        <v>0</v>
      </c>
      <c r="H741" s="76"/>
    </row>
    <row r="742" spans="2:8">
      <c r="B742" s="72"/>
      <c r="C742" s="72"/>
      <c r="D742" s="73" t="s">
        <v>71</v>
      </c>
      <c r="E742" s="72"/>
      <c r="F742" s="65"/>
      <c r="G742" s="85"/>
      <c r="H742" s="76">
        <f>+H736+H730+H727-0.01</f>
        <v>32.06</v>
      </c>
    </row>
    <row r="743" spans="2:8">
      <c r="B743" s="72"/>
      <c r="C743" s="72"/>
      <c r="D743" s="73" t="s">
        <v>72</v>
      </c>
      <c r="E743" s="72" t="s">
        <v>0</v>
      </c>
      <c r="F743" s="65"/>
      <c r="G743" s="85"/>
      <c r="H743" s="76">
        <f>ROUND(H742*F743/100,2)</f>
        <v>0</v>
      </c>
    </row>
    <row r="744" spans="2:8">
      <c r="B744" s="72"/>
      <c r="C744" s="72"/>
      <c r="D744" s="73" t="s">
        <v>73</v>
      </c>
      <c r="E744" s="72"/>
      <c r="F744" s="74"/>
      <c r="G744" s="85"/>
      <c r="H744" s="76">
        <f>+H743+H742</f>
        <v>32.06</v>
      </c>
    </row>
    <row r="745" spans="2:8">
      <c r="B745" s="72"/>
      <c r="C745" s="72"/>
      <c r="D745" s="73"/>
      <c r="E745" s="72"/>
      <c r="F745" s="74"/>
      <c r="G745" s="85"/>
      <c r="H745" s="76"/>
    </row>
    <row r="747" spans="2:8" s="152" customFormat="1" ht="57">
      <c r="B747" s="282" t="s">
        <v>1007</v>
      </c>
      <c r="C747" s="153" t="s">
        <v>590</v>
      </c>
      <c r="D747" s="154" t="s">
        <v>591</v>
      </c>
      <c r="E747" s="153" t="s">
        <v>49</v>
      </c>
      <c r="F747" s="155">
        <v>1</v>
      </c>
      <c r="G747" s="156">
        <f>H766</f>
        <v>8.0400000000000009</v>
      </c>
      <c r="H747" s="157">
        <f>TRUNC(G747*F747,2)</f>
        <v>8.0399999999999991</v>
      </c>
    </row>
    <row r="748" spans="2:8">
      <c r="B748" s="63"/>
      <c r="C748" s="63"/>
      <c r="D748" s="64"/>
      <c r="E748" s="63"/>
      <c r="F748" s="65"/>
      <c r="G748" s="66"/>
      <c r="H748" s="67"/>
    </row>
    <row r="749" spans="2:8">
      <c r="B749" s="72"/>
      <c r="C749" s="72"/>
      <c r="D749" s="73" t="s">
        <v>65</v>
      </c>
      <c r="E749" s="72"/>
      <c r="F749" s="74"/>
      <c r="G749" s="75"/>
      <c r="H749" s="76">
        <f>SUM(H750:H751)</f>
        <v>0</v>
      </c>
    </row>
    <row r="750" spans="2:8">
      <c r="B750" s="79"/>
      <c r="C750" s="79"/>
      <c r="D750" s="73"/>
      <c r="E750" s="72"/>
      <c r="F750" s="80"/>
      <c r="G750" s="81"/>
      <c r="H750" s="76">
        <f>ROUND(G750*F750,2)</f>
        <v>0</v>
      </c>
    </row>
    <row r="751" spans="2:8">
      <c r="B751" s="79"/>
      <c r="C751" s="79"/>
      <c r="D751" s="73"/>
      <c r="E751" s="72"/>
      <c r="F751" s="80"/>
      <c r="G751" s="81"/>
      <c r="H751" s="76">
        <f>ROUND(G751*F751,2)</f>
        <v>0</v>
      </c>
    </row>
    <row r="752" spans="2:8">
      <c r="B752" s="72"/>
      <c r="C752" s="72"/>
      <c r="D752" s="73" t="s">
        <v>66</v>
      </c>
      <c r="E752" s="72"/>
      <c r="F752" s="80">
        <v>0</v>
      </c>
      <c r="G752" s="66"/>
      <c r="H752" s="76">
        <f>SUM(H753:H755)</f>
        <v>4.57</v>
      </c>
    </row>
    <row r="753" spans="2:8">
      <c r="B753" s="84" t="s">
        <v>74</v>
      </c>
      <c r="C753" s="79"/>
      <c r="D753" s="73" t="s">
        <v>75</v>
      </c>
      <c r="E753" s="72" t="s">
        <v>76</v>
      </c>
      <c r="F753" s="80">
        <v>0.23</v>
      </c>
      <c r="G753" s="456">
        <v>8.3000000000000007</v>
      </c>
      <c r="H753" s="76">
        <f>ROUND(G753*F753,2)</f>
        <v>1.91</v>
      </c>
    </row>
    <row r="754" spans="2:8">
      <c r="B754" s="84" t="s">
        <v>77</v>
      </c>
      <c r="C754" s="79"/>
      <c r="D754" s="73" t="s">
        <v>120</v>
      </c>
      <c r="E754" s="72" t="s">
        <v>76</v>
      </c>
      <c r="F754" s="80">
        <f>F753</f>
        <v>0.23</v>
      </c>
      <c r="G754" s="456">
        <v>11.55</v>
      </c>
      <c r="H754" s="76">
        <f>ROUND(G754*F754,2)</f>
        <v>2.66</v>
      </c>
    </row>
    <row r="755" spans="2:8">
      <c r="B755" s="79"/>
      <c r="C755" s="79"/>
      <c r="D755" s="73"/>
      <c r="E755" s="72"/>
      <c r="F755" s="80"/>
      <c r="G755" s="81">
        <v>0</v>
      </c>
      <c r="H755" s="76">
        <f>ROUND(G755*F755,2)</f>
        <v>0</v>
      </c>
    </row>
    <row r="756" spans="2:8">
      <c r="B756" s="72"/>
      <c r="C756" s="72"/>
      <c r="D756" s="73" t="s">
        <v>67</v>
      </c>
      <c r="E756" s="72" t="s">
        <v>0</v>
      </c>
      <c r="F756" s="803">
        <v>90.25</v>
      </c>
      <c r="G756" s="803"/>
      <c r="H756" s="76"/>
    </row>
    <row r="757" spans="2:8">
      <c r="B757" s="72"/>
      <c r="C757" s="72"/>
      <c r="D757" s="73"/>
      <c r="E757" s="72"/>
      <c r="F757" s="80"/>
      <c r="G757" s="85"/>
      <c r="H757" s="86"/>
    </row>
    <row r="758" spans="2:8">
      <c r="B758" s="72"/>
      <c r="C758" s="72"/>
      <c r="D758" s="73" t="s">
        <v>68</v>
      </c>
      <c r="E758" s="72"/>
      <c r="F758" s="80"/>
      <c r="G758" s="85"/>
      <c r="H758" s="76">
        <f>SUM(H759:H763)</f>
        <v>3.48</v>
      </c>
    </row>
    <row r="759" spans="2:8">
      <c r="B759" s="84" t="s">
        <v>114</v>
      </c>
      <c r="C759" s="79"/>
      <c r="D759" s="73" t="str">
        <f>D747</f>
        <v>BUCHA DE REDUÇÃO SOLDAVEL LONGA 50MM - 25MM</v>
      </c>
      <c r="E759" s="72" t="s">
        <v>31</v>
      </c>
      <c r="F759" s="80">
        <v>1</v>
      </c>
      <c r="G759" s="456">
        <v>3.48</v>
      </c>
      <c r="H759" s="76">
        <f>ROUND(G759*F759,2)</f>
        <v>3.48</v>
      </c>
    </row>
    <row r="760" spans="2:8">
      <c r="B760" s="84"/>
      <c r="C760" s="79"/>
      <c r="D760" s="73"/>
      <c r="E760" s="72"/>
      <c r="F760" s="80"/>
      <c r="G760" s="81"/>
      <c r="H760" s="76"/>
    </row>
    <row r="761" spans="2:8">
      <c r="B761" s="84"/>
      <c r="C761" s="79"/>
      <c r="D761" s="73"/>
      <c r="E761" s="72"/>
      <c r="F761" s="80"/>
      <c r="G761" s="81"/>
      <c r="H761" s="76">
        <f>ROUND(G761*F761,2)</f>
        <v>0</v>
      </c>
    </row>
    <row r="762" spans="2:8">
      <c r="B762" s="79"/>
      <c r="C762" s="79"/>
      <c r="D762" s="73"/>
      <c r="E762" s="72"/>
      <c r="F762" s="80"/>
      <c r="G762" s="81">
        <v>0</v>
      </c>
      <c r="H762" s="76">
        <f>ROUND(G762*F762,2)</f>
        <v>0</v>
      </c>
    </row>
    <row r="763" spans="2:8">
      <c r="B763" s="72"/>
      <c r="C763" s="72"/>
      <c r="D763" s="73"/>
      <c r="E763" s="72">
        <v>0</v>
      </c>
      <c r="F763" s="74"/>
      <c r="G763" s="81">
        <v>0</v>
      </c>
      <c r="H763" s="76"/>
    </row>
    <row r="764" spans="2:8">
      <c r="B764" s="72"/>
      <c r="C764" s="72"/>
      <c r="D764" s="73" t="s">
        <v>71</v>
      </c>
      <c r="E764" s="72"/>
      <c r="F764" s="65"/>
      <c r="G764" s="85"/>
      <c r="H764" s="76">
        <f>+H758+H752+H749-0.01</f>
        <v>8.0400000000000009</v>
      </c>
    </row>
    <row r="765" spans="2:8">
      <c r="B765" s="72"/>
      <c r="C765" s="72"/>
      <c r="D765" s="73" t="s">
        <v>72</v>
      </c>
      <c r="E765" s="72" t="s">
        <v>0</v>
      </c>
      <c r="F765" s="65"/>
      <c r="G765" s="85"/>
      <c r="H765" s="76">
        <f>ROUND(H764*F765/100,2)</f>
        <v>0</v>
      </c>
    </row>
    <row r="766" spans="2:8">
      <c r="B766" s="72"/>
      <c r="C766" s="72"/>
      <c r="D766" s="73" t="s">
        <v>73</v>
      </c>
      <c r="E766" s="72"/>
      <c r="F766" s="74"/>
      <c r="G766" s="85"/>
      <c r="H766" s="76">
        <f>+H765+H764</f>
        <v>8.0400000000000009</v>
      </c>
    </row>
    <row r="767" spans="2:8">
      <c r="B767" s="72"/>
      <c r="C767" s="72"/>
      <c r="D767" s="73"/>
      <c r="E767" s="72"/>
      <c r="F767" s="74"/>
      <c r="G767" s="85"/>
      <c r="H767" s="76"/>
    </row>
    <row r="769" spans="2:8" s="152" customFormat="1" ht="57">
      <c r="B769" s="282" t="s">
        <v>1007</v>
      </c>
      <c r="C769" s="153" t="s">
        <v>592</v>
      </c>
      <c r="D769" s="154" t="s">
        <v>593</v>
      </c>
      <c r="E769" s="153" t="s">
        <v>49</v>
      </c>
      <c r="F769" s="155">
        <v>1</v>
      </c>
      <c r="G769" s="156">
        <f>H788</f>
        <v>13.450000000000001</v>
      </c>
      <c r="H769" s="157">
        <f>TRUNC(G769*F769,2)</f>
        <v>13.45</v>
      </c>
    </row>
    <row r="770" spans="2:8">
      <c r="B770" s="63"/>
      <c r="C770" s="63"/>
      <c r="D770" s="64"/>
      <c r="E770" s="63"/>
      <c r="F770" s="65"/>
      <c r="G770" s="66"/>
      <c r="H770" s="67"/>
    </row>
    <row r="771" spans="2:8">
      <c r="B771" s="72"/>
      <c r="C771" s="72"/>
      <c r="D771" s="73" t="s">
        <v>65</v>
      </c>
      <c r="E771" s="72"/>
      <c r="F771" s="74"/>
      <c r="G771" s="75"/>
      <c r="H771" s="76">
        <f>SUM(H772:H773)</f>
        <v>0</v>
      </c>
    </row>
    <row r="772" spans="2:8">
      <c r="B772" s="79"/>
      <c r="C772" s="79"/>
      <c r="D772" s="73"/>
      <c r="E772" s="72"/>
      <c r="F772" s="80"/>
      <c r="G772" s="81"/>
      <c r="H772" s="76">
        <f>ROUND(G772*F772,2)</f>
        <v>0</v>
      </c>
    </row>
    <row r="773" spans="2:8">
      <c r="B773" s="79"/>
      <c r="C773" s="79"/>
      <c r="D773" s="73"/>
      <c r="E773" s="72"/>
      <c r="F773" s="80"/>
      <c r="G773" s="456"/>
      <c r="H773" s="76">
        <f>ROUND(G773*F773,2)</f>
        <v>0</v>
      </c>
    </row>
    <row r="774" spans="2:8">
      <c r="B774" s="72"/>
      <c r="C774" s="72"/>
      <c r="D774" s="73" t="s">
        <v>66</v>
      </c>
      <c r="E774" s="72"/>
      <c r="F774" s="80">
        <v>0</v>
      </c>
      <c r="G774" s="457"/>
      <c r="H774" s="76">
        <f>SUM(H775:H777)</f>
        <v>3.82</v>
      </c>
    </row>
    <row r="775" spans="2:8">
      <c r="B775" s="84" t="s">
        <v>74</v>
      </c>
      <c r="C775" s="79"/>
      <c r="D775" s="73" t="s">
        <v>75</v>
      </c>
      <c r="E775" s="72" t="s">
        <v>76</v>
      </c>
      <c r="F775" s="80">
        <v>0.23</v>
      </c>
      <c r="G775" s="456">
        <v>8.3000000000000007</v>
      </c>
      <c r="H775" s="76">
        <f>ROUND(G775*F775,2)</f>
        <v>1.91</v>
      </c>
    </row>
    <row r="776" spans="2:8">
      <c r="B776" s="84" t="s">
        <v>77</v>
      </c>
      <c r="C776" s="79"/>
      <c r="D776" s="73" t="s">
        <v>120</v>
      </c>
      <c r="E776" s="72" t="s">
        <v>76</v>
      </c>
      <c r="F776" s="80">
        <f>F775</f>
        <v>0.23</v>
      </c>
      <c r="G776" s="456">
        <v>8.3000000000000007</v>
      </c>
      <c r="H776" s="76">
        <f>ROUND(G776*F776,2)</f>
        <v>1.91</v>
      </c>
    </row>
    <row r="777" spans="2:8">
      <c r="B777" s="79"/>
      <c r="C777" s="79"/>
      <c r="D777" s="73"/>
      <c r="E777" s="72"/>
      <c r="F777" s="80"/>
      <c r="G777" s="81">
        <v>0</v>
      </c>
      <c r="H777" s="76">
        <f>ROUND(G777*F777,2)</f>
        <v>0</v>
      </c>
    </row>
    <row r="778" spans="2:8">
      <c r="B778" s="72"/>
      <c r="C778" s="72"/>
      <c r="D778" s="73" t="s">
        <v>67</v>
      </c>
      <c r="E778" s="72" t="s">
        <v>0</v>
      </c>
      <c r="F778" s="803">
        <v>90.25</v>
      </c>
      <c r="G778" s="803"/>
      <c r="H778" s="76"/>
    </row>
    <row r="779" spans="2:8">
      <c r="B779" s="72"/>
      <c r="C779" s="72"/>
      <c r="D779" s="73"/>
      <c r="E779" s="72"/>
      <c r="F779" s="80"/>
      <c r="G779" s="85"/>
      <c r="H779" s="86"/>
    </row>
    <row r="780" spans="2:8">
      <c r="B780" s="72"/>
      <c r="C780" s="72"/>
      <c r="D780" s="73" t="s">
        <v>68</v>
      </c>
      <c r="E780" s="72"/>
      <c r="F780" s="80"/>
      <c r="G780" s="464"/>
      <c r="H780" s="76">
        <f>SUM(H781:H785)</f>
        <v>9.64</v>
      </c>
    </row>
    <row r="781" spans="2:8">
      <c r="B781" s="84" t="s">
        <v>594</v>
      </c>
      <c r="C781" s="79"/>
      <c r="D781" s="73" t="str">
        <f>D769</f>
        <v>BUCHA DE REDUÇÃO SOLDAVEL LONGA 60MM - 50MM</v>
      </c>
      <c r="E781" s="72" t="s">
        <v>31</v>
      </c>
      <c r="F781" s="80">
        <v>1</v>
      </c>
      <c r="G781" s="456">
        <v>9.64</v>
      </c>
      <c r="H781" s="76">
        <f>ROUND(G781*F781,2)</f>
        <v>9.64</v>
      </c>
    </row>
    <row r="782" spans="2:8">
      <c r="B782" s="84"/>
      <c r="C782" s="79"/>
      <c r="D782" s="73"/>
      <c r="E782" s="72"/>
      <c r="F782" s="80"/>
      <c r="G782" s="456"/>
      <c r="H782" s="76"/>
    </row>
    <row r="783" spans="2:8">
      <c r="B783" s="84"/>
      <c r="C783" s="79"/>
      <c r="D783" s="73"/>
      <c r="E783" s="72"/>
      <c r="F783" s="80"/>
      <c r="G783" s="81"/>
      <c r="H783" s="76">
        <f>ROUND(G783*F783,2)</f>
        <v>0</v>
      </c>
    </row>
    <row r="784" spans="2:8">
      <c r="B784" s="79"/>
      <c r="C784" s="79"/>
      <c r="D784" s="73"/>
      <c r="E784" s="72"/>
      <c r="F784" s="80"/>
      <c r="G784" s="81">
        <v>0</v>
      </c>
      <c r="H784" s="76">
        <f>ROUND(G784*F784,2)</f>
        <v>0</v>
      </c>
    </row>
    <row r="785" spans="2:8">
      <c r="B785" s="72"/>
      <c r="C785" s="72"/>
      <c r="D785" s="73"/>
      <c r="E785" s="72">
        <v>0</v>
      </c>
      <c r="F785" s="74"/>
      <c r="G785" s="81">
        <v>0</v>
      </c>
      <c r="H785" s="76"/>
    </row>
    <row r="786" spans="2:8">
      <c r="B786" s="72"/>
      <c r="C786" s="72"/>
      <c r="D786" s="73" t="s">
        <v>71</v>
      </c>
      <c r="E786" s="72"/>
      <c r="F786" s="65"/>
      <c r="G786" s="85"/>
      <c r="H786" s="76">
        <f>+H780+H774+H771-0.01</f>
        <v>13.450000000000001</v>
      </c>
    </row>
    <row r="787" spans="2:8">
      <c r="B787" s="72"/>
      <c r="C787" s="72"/>
      <c r="D787" s="73" t="s">
        <v>72</v>
      </c>
      <c r="E787" s="72" t="s">
        <v>0</v>
      </c>
      <c r="F787" s="65"/>
      <c r="G787" s="85"/>
      <c r="H787" s="76">
        <f>ROUND(H786*F787/100,2)</f>
        <v>0</v>
      </c>
    </row>
    <row r="788" spans="2:8">
      <c r="B788" s="72"/>
      <c r="C788" s="72"/>
      <c r="D788" s="73" t="s">
        <v>73</v>
      </c>
      <c r="E788" s="72"/>
      <c r="F788" s="74"/>
      <c r="G788" s="85"/>
      <c r="H788" s="76">
        <f>+H787+H786</f>
        <v>13.450000000000001</v>
      </c>
    </row>
    <row r="789" spans="2:8">
      <c r="B789" s="72"/>
      <c r="C789" s="72"/>
      <c r="D789" s="73"/>
      <c r="E789" s="72"/>
      <c r="F789" s="74"/>
      <c r="G789" s="85"/>
      <c r="H789" s="76"/>
    </row>
    <row r="791" spans="2:8" s="152" customFormat="1" ht="57">
      <c r="B791" s="282" t="s">
        <v>1007</v>
      </c>
      <c r="C791" s="153" t="s">
        <v>595</v>
      </c>
      <c r="D791" s="154" t="s">
        <v>596</v>
      </c>
      <c r="E791" s="153" t="s">
        <v>49</v>
      </c>
      <c r="F791" s="155">
        <v>1</v>
      </c>
      <c r="G791" s="156">
        <f>H810</f>
        <v>16.09</v>
      </c>
      <c r="H791" s="157">
        <f>TRUNC(G791*F791,2)</f>
        <v>16.09</v>
      </c>
    </row>
    <row r="792" spans="2:8">
      <c r="B792" s="63"/>
      <c r="C792" s="63"/>
      <c r="D792" s="64"/>
      <c r="E792" s="63"/>
      <c r="F792" s="65"/>
      <c r="G792" s="66"/>
      <c r="H792" s="67"/>
    </row>
    <row r="793" spans="2:8">
      <c r="B793" s="72"/>
      <c r="C793" s="72"/>
      <c r="D793" s="73" t="s">
        <v>65</v>
      </c>
      <c r="E793" s="72"/>
      <c r="F793" s="74"/>
      <c r="G793" s="75"/>
      <c r="H793" s="76">
        <f>SUM(H794:H795)</f>
        <v>0</v>
      </c>
    </row>
    <row r="794" spans="2:8">
      <c r="B794" s="79"/>
      <c r="C794" s="79"/>
      <c r="D794" s="73"/>
      <c r="E794" s="72"/>
      <c r="F794" s="80"/>
      <c r="G794" s="456"/>
      <c r="H794" s="76">
        <f>ROUND(G794*F794,2)</f>
        <v>0</v>
      </c>
    </row>
    <row r="795" spans="2:8">
      <c r="B795" s="79"/>
      <c r="C795" s="79"/>
      <c r="D795" s="73"/>
      <c r="E795" s="72"/>
      <c r="F795" s="80"/>
      <c r="G795" s="456"/>
      <c r="H795" s="76">
        <f>ROUND(G795*F795,2)</f>
        <v>0</v>
      </c>
    </row>
    <row r="796" spans="2:8">
      <c r="B796" s="72"/>
      <c r="C796" s="72"/>
      <c r="D796" s="73" t="s">
        <v>66</v>
      </c>
      <c r="E796" s="72"/>
      <c r="F796" s="80">
        <v>0</v>
      </c>
      <c r="G796" s="457"/>
      <c r="H796" s="76">
        <f>SUM(H797:H799)</f>
        <v>4.57</v>
      </c>
    </row>
    <row r="797" spans="2:8">
      <c r="B797" s="84" t="s">
        <v>74</v>
      </c>
      <c r="C797" s="79"/>
      <c r="D797" s="73" t="s">
        <v>75</v>
      </c>
      <c r="E797" s="72" t="s">
        <v>76</v>
      </c>
      <c r="F797" s="80">
        <v>0.23</v>
      </c>
      <c r="G797" s="456">
        <v>8.3000000000000007</v>
      </c>
      <c r="H797" s="76">
        <f>ROUND(G797*F797,2)</f>
        <v>1.91</v>
      </c>
    </row>
    <row r="798" spans="2:8">
      <c r="B798" s="84" t="s">
        <v>77</v>
      </c>
      <c r="C798" s="79"/>
      <c r="D798" s="73" t="s">
        <v>120</v>
      </c>
      <c r="E798" s="72" t="s">
        <v>76</v>
      </c>
      <c r="F798" s="80">
        <f>F797</f>
        <v>0.23</v>
      </c>
      <c r="G798" s="456">
        <v>11.55</v>
      </c>
      <c r="H798" s="76">
        <f>ROUND(G798*F798,2)</f>
        <v>2.66</v>
      </c>
    </row>
    <row r="799" spans="2:8">
      <c r="B799" s="79"/>
      <c r="C799" s="79"/>
      <c r="D799" s="73"/>
      <c r="E799" s="72"/>
      <c r="F799" s="80"/>
      <c r="G799" s="81">
        <v>0</v>
      </c>
      <c r="H799" s="76">
        <f>ROUND(G799*F799,2)</f>
        <v>0</v>
      </c>
    </row>
    <row r="800" spans="2:8">
      <c r="B800" s="72"/>
      <c r="C800" s="72"/>
      <c r="D800" s="73" t="s">
        <v>67</v>
      </c>
      <c r="E800" s="72" t="s">
        <v>0</v>
      </c>
      <c r="F800" s="803">
        <v>90.25</v>
      </c>
      <c r="G800" s="803"/>
      <c r="H800" s="76"/>
    </row>
    <row r="801" spans="2:8">
      <c r="B801" s="72"/>
      <c r="C801" s="72"/>
      <c r="D801" s="73"/>
      <c r="E801" s="72"/>
      <c r="F801" s="80"/>
      <c r="G801" s="85"/>
      <c r="H801" s="86"/>
    </row>
    <row r="802" spans="2:8">
      <c r="B802" s="72"/>
      <c r="C802" s="72"/>
      <c r="D802" s="73" t="s">
        <v>68</v>
      </c>
      <c r="E802" s="72"/>
      <c r="F802" s="80"/>
      <c r="G802" s="464"/>
      <c r="H802" s="76">
        <f>SUM(H803:H807)</f>
        <v>11.53</v>
      </c>
    </row>
    <row r="803" spans="2:8" ht="17.25" customHeight="1">
      <c r="B803" s="84" t="s">
        <v>554</v>
      </c>
      <c r="C803" s="79"/>
      <c r="D803" s="73" t="str">
        <f>D791</f>
        <v>BUCHA DE REDUÇÃO SOLDAVEL LONGA 75MM - 50MM</v>
      </c>
      <c r="E803" s="72" t="s">
        <v>31</v>
      </c>
      <c r="F803" s="80">
        <v>1</v>
      </c>
      <c r="G803" s="456">
        <v>11.53</v>
      </c>
      <c r="H803" s="76">
        <f>ROUND(G803*F803,2)</f>
        <v>11.53</v>
      </c>
    </row>
    <row r="804" spans="2:8">
      <c r="B804" s="84"/>
      <c r="C804" s="79"/>
      <c r="D804" s="73"/>
      <c r="E804" s="72"/>
      <c r="F804" s="80"/>
      <c r="G804" s="456"/>
      <c r="H804" s="76"/>
    </row>
    <row r="805" spans="2:8">
      <c r="B805" s="84"/>
      <c r="C805" s="79"/>
      <c r="D805" s="73"/>
      <c r="E805" s="72"/>
      <c r="F805" s="80"/>
      <c r="G805" s="456"/>
      <c r="H805" s="76">
        <f>ROUND(G805*F805,2)</f>
        <v>0</v>
      </c>
    </row>
    <row r="806" spans="2:8">
      <c r="B806" s="79"/>
      <c r="C806" s="79"/>
      <c r="D806" s="73"/>
      <c r="E806" s="72"/>
      <c r="F806" s="80"/>
      <c r="G806" s="81">
        <v>0</v>
      </c>
      <c r="H806" s="76">
        <f>ROUND(G806*F806,2)</f>
        <v>0</v>
      </c>
    </row>
    <row r="807" spans="2:8">
      <c r="B807" s="72"/>
      <c r="C807" s="72"/>
      <c r="D807" s="73"/>
      <c r="E807" s="72">
        <v>0</v>
      </c>
      <c r="F807" s="74"/>
      <c r="G807" s="81">
        <v>0</v>
      </c>
      <c r="H807" s="76"/>
    </row>
    <row r="808" spans="2:8">
      <c r="B808" s="72"/>
      <c r="C808" s="72"/>
      <c r="D808" s="73" t="s">
        <v>71</v>
      </c>
      <c r="E808" s="72"/>
      <c r="F808" s="65"/>
      <c r="G808" s="85"/>
      <c r="H808" s="76">
        <f>+H802+H796+H793-0.01</f>
        <v>16.09</v>
      </c>
    </row>
    <row r="809" spans="2:8">
      <c r="B809" s="72"/>
      <c r="C809" s="72"/>
      <c r="D809" s="73" t="s">
        <v>72</v>
      </c>
      <c r="E809" s="72" t="s">
        <v>0</v>
      </c>
      <c r="F809" s="65"/>
      <c r="G809" s="85"/>
      <c r="H809" s="76">
        <f>ROUND(H808*F809/100,2)</f>
        <v>0</v>
      </c>
    </row>
    <row r="810" spans="2:8">
      <c r="B810" s="72"/>
      <c r="C810" s="72"/>
      <c r="D810" s="73" t="s">
        <v>73</v>
      </c>
      <c r="E810" s="72"/>
      <c r="F810" s="74"/>
      <c r="G810" s="85"/>
      <c r="H810" s="76">
        <f>+H809+H808</f>
        <v>16.09</v>
      </c>
    </row>
    <row r="811" spans="2:8">
      <c r="B811" s="72"/>
      <c r="C811" s="72"/>
      <c r="D811" s="73"/>
      <c r="E811" s="72"/>
      <c r="F811" s="74"/>
      <c r="G811" s="85"/>
      <c r="H811" s="76"/>
    </row>
    <row r="814" spans="2:8" s="152" customFormat="1" ht="57">
      <c r="B814" s="282" t="s">
        <v>1007</v>
      </c>
      <c r="C814" s="153" t="s">
        <v>557</v>
      </c>
      <c r="D814" s="154" t="s">
        <v>558</v>
      </c>
      <c r="E814" s="153" t="s">
        <v>49</v>
      </c>
      <c r="F814" s="155">
        <v>1</v>
      </c>
      <c r="G814" s="156">
        <f>H833</f>
        <v>160.02000000000001</v>
      </c>
      <c r="H814" s="157">
        <f>TRUNC(G814*F814,2)</f>
        <v>160.02000000000001</v>
      </c>
    </row>
    <row r="815" spans="2:8">
      <c r="B815" s="63"/>
      <c r="C815" s="63"/>
      <c r="D815" s="64"/>
      <c r="E815" s="63"/>
      <c r="F815" s="65"/>
      <c r="G815" s="66"/>
      <c r="H815" s="67"/>
    </row>
    <row r="816" spans="2:8">
      <c r="B816" s="72"/>
      <c r="C816" s="72"/>
      <c r="D816" s="73" t="s">
        <v>65</v>
      </c>
      <c r="E816" s="72"/>
      <c r="F816" s="74"/>
      <c r="G816" s="75"/>
      <c r="H816" s="76">
        <f>SUM(H817:H818)</f>
        <v>0</v>
      </c>
    </row>
    <row r="817" spans="2:8">
      <c r="B817" s="79"/>
      <c r="C817" s="79"/>
      <c r="D817" s="73"/>
      <c r="E817" s="72"/>
      <c r="F817" s="80"/>
      <c r="G817" s="456"/>
      <c r="H817" s="76">
        <f>ROUND(G817*F817,2)</f>
        <v>0</v>
      </c>
    </row>
    <row r="818" spans="2:8">
      <c r="B818" s="79"/>
      <c r="C818" s="79"/>
      <c r="D818" s="73"/>
      <c r="E818" s="72"/>
      <c r="F818" s="80"/>
      <c r="G818" s="456"/>
      <c r="H818" s="76">
        <f>ROUND(G818*F818,2)</f>
        <v>0</v>
      </c>
    </row>
    <row r="819" spans="2:8">
      <c r="B819" s="72"/>
      <c r="C819" s="72"/>
      <c r="D819" s="73" t="s">
        <v>66</v>
      </c>
      <c r="E819" s="72"/>
      <c r="F819" s="80">
        <v>0</v>
      </c>
      <c r="G819" s="457"/>
      <c r="H819" s="76">
        <f>SUM(H820:H822)</f>
        <v>8.9400000000000013</v>
      </c>
    </row>
    <row r="820" spans="2:8">
      <c r="B820" s="84" t="s">
        <v>74</v>
      </c>
      <c r="C820" s="79"/>
      <c r="D820" s="73" t="s">
        <v>75</v>
      </c>
      <c r="E820" s="72" t="s">
        <v>76</v>
      </c>
      <c r="F820" s="80">
        <v>0.45</v>
      </c>
      <c r="G820" s="456">
        <v>8.3000000000000007</v>
      </c>
      <c r="H820" s="76">
        <f>ROUND(G820*F820,2)</f>
        <v>3.74</v>
      </c>
    </row>
    <row r="821" spans="2:8">
      <c r="B821" s="84" t="s">
        <v>77</v>
      </c>
      <c r="C821" s="79"/>
      <c r="D821" s="73" t="s">
        <v>120</v>
      </c>
      <c r="E821" s="72" t="s">
        <v>76</v>
      </c>
      <c r="F821" s="80">
        <f>F820</f>
        <v>0.45</v>
      </c>
      <c r="G821" s="456">
        <v>11.55</v>
      </c>
      <c r="H821" s="76">
        <f>ROUND(G821*F821,2)</f>
        <v>5.2</v>
      </c>
    </row>
    <row r="822" spans="2:8">
      <c r="B822" s="79"/>
      <c r="C822" s="79"/>
      <c r="D822" s="73"/>
      <c r="E822" s="72"/>
      <c r="F822" s="80"/>
      <c r="G822" s="456">
        <v>0</v>
      </c>
      <c r="H822" s="76">
        <f>ROUND(G822*F822,2)</f>
        <v>0</v>
      </c>
    </row>
    <row r="823" spans="2:8">
      <c r="B823" s="72"/>
      <c r="C823" s="72"/>
      <c r="D823" s="73" t="s">
        <v>67</v>
      </c>
      <c r="E823" s="72" t="s">
        <v>0</v>
      </c>
      <c r="F823" s="101">
        <v>90.25</v>
      </c>
      <c r="G823" s="465"/>
      <c r="H823" s="76"/>
    </row>
    <row r="824" spans="2:8">
      <c r="B824" s="72"/>
      <c r="C824" s="72"/>
      <c r="D824" s="73"/>
      <c r="E824" s="72"/>
      <c r="F824" s="80"/>
      <c r="G824" s="464"/>
      <c r="H824" s="86"/>
    </row>
    <row r="825" spans="2:8">
      <c r="B825" s="72"/>
      <c r="C825" s="72"/>
      <c r="D825" s="73" t="s">
        <v>68</v>
      </c>
      <c r="E825" s="72"/>
      <c r="F825" s="80"/>
      <c r="G825" s="464"/>
      <c r="H825" s="76">
        <f>SUM(H826:H830)</f>
        <v>151.09</v>
      </c>
    </row>
    <row r="826" spans="2:8">
      <c r="B826" s="84" t="s">
        <v>559</v>
      </c>
      <c r="C826" s="79"/>
      <c r="D826" s="73" t="str">
        <f>D814</f>
        <v>JOELHO SOLDAVEL 110MM</v>
      </c>
      <c r="E826" s="72" t="s">
        <v>31</v>
      </c>
      <c r="F826" s="80">
        <v>1</v>
      </c>
      <c r="G826" s="456">
        <v>151.09</v>
      </c>
      <c r="H826" s="76">
        <f>ROUND(G826*F826,2)</f>
        <v>151.09</v>
      </c>
    </row>
    <row r="827" spans="2:8">
      <c r="B827" s="84"/>
      <c r="C827" s="79"/>
      <c r="D827" s="73"/>
      <c r="E827" s="72"/>
      <c r="F827" s="80"/>
      <c r="G827" s="456"/>
      <c r="H827" s="76"/>
    </row>
    <row r="828" spans="2:8">
      <c r="B828" s="84"/>
      <c r="C828" s="79"/>
      <c r="D828" s="73"/>
      <c r="E828" s="72"/>
      <c r="F828" s="80"/>
      <c r="G828" s="81"/>
      <c r="H828" s="76">
        <f>ROUND(G828*F828,2)</f>
        <v>0</v>
      </c>
    </row>
    <row r="829" spans="2:8">
      <c r="B829" s="79"/>
      <c r="C829" s="79"/>
      <c r="D829" s="73"/>
      <c r="E829" s="72"/>
      <c r="F829" s="80"/>
      <c r="G829" s="81">
        <v>0</v>
      </c>
      <c r="H829" s="76">
        <f>ROUND(G829*F829,2)</f>
        <v>0</v>
      </c>
    </row>
    <row r="830" spans="2:8">
      <c r="B830" s="72"/>
      <c r="C830" s="72"/>
      <c r="D830" s="73"/>
      <c r="E830" s="72">
        <v>0</v>
      </c>
      <c r="F830" s="74"/>
      <c r="G830" s="81">
        <v>0</v>
      </c>
      <c r="H830" s="76"/>
    </row>
    <row r="831" spans="2:8">
      <c r="B831" s="72"/>
      <c r="C831" s="72"/>
      <c r="D831" s="73" t="s">
        <v>71</v>
      </c>
      <c r="E831" s="72"/>
      <c r="F831" s="65"/>
      <c r="G831" s="85"/>
      <c r="H831" s="76">
        <f>+H825+H819+H816-0.01</f>
        <v>160.02000000000001</v>
      </c>
    </row>
    <row r="832" spans="2:8">
      <c r="B832" s="72"/>
      <c r="C832" s="72"/>
      <c r="D832" s="73" t="s">
        <v>72</v>
      </c>
      <c r="E832" s="72" t="s">
        <v>0</v>
      </c>
      <c r="F832" s="65"/>
      <c r="G832" s="85"/>
      <c r="H832" s="76">
        <f>ROUND(H831*F832/100,2)</f>
        <v>0</v>
      </c>
    </row>
    <row r="833" spans="2:8">
      <c r="B833" s="72"/>
      <c r="C833" s="72"/>
      <c r="D833" s="73" t="s">
        <v>73</v>
      </c>
      <c r="E833" s="72"/>
      <c r="F833" s="74"/>
      <c r="G833" s="85"/>
      <c r="H833" s="76">
        <f>+H832+H831</f>
        <v>160.02000000000001</v>
      </c>
    </row>
    <row r="834" spans="2:8">
      <c r="B834" s="72"/>
      <c r="C834" s="72"/>
      <c r="D834" s="73"/>
      <c r="E834" s="72"/>
      <c r="F834" s="74"/>
      <c r="G834" s="85"/>
      <c r="H834" s="76"/>
    </row>
    <row r="836" spans="2:8" s="152" customFormat="1" ht="57">
      <c r="B836" s="282" t="s">
        <v>1007</v>
      </c>
      <c r="C836" s="153" t="s">
        <v>577</v>
      </c>
      <c r="D836" s="154" t="s">
        <v>578</v>
      </c>
      <c r="E836" s="153" t="s">
        <v>28</v>
      </c>
      <c r="F836" s="155">
        <v>1</v>
      </c>
      <c r="G836" s="156">
        <f>H855</f>
        <v>62.88</v>
      </c>
      <c r="H836" s="157">
        <f>TRUNC(G836*F836,2)</f>
        <v>62.88</v>
      </c>
    </row>
    <row r="837" spans="2:8">
      <c r="B837" s="63"/>
      <c r="C837" s="63"/>
      <c r="D837" s="64"/>
      <c r="E837" s="63"/>
      <c r="F837" s="65"/>
      <c r="G837" s="66"/>
      <c r="H837" s="67"/>
    </row>
    <row r="838" spans="2:8">
      <c r="B838" s="72"/>
      <c r="C838" s="72"/>
      <c r="D838" s="73" t="s">
        <v>65</v>
      </c>
      <c r="E838" s="72"/>
      <c r="F838" s="74"/>
      <c r="G838" s="75"/>
      <c r="H838" s="76">
        <f>SUM(H839:H840)</f>
        <v>0</v>
      </c>
    </row>
    <row r="839" spans="2:8">
      <c r="B839" s="79"/>
      <c r="C839" s="79"/>
      <c r="D839" s="73"/>
      <c r="E839" s="72"/>
      <c r="F839" s="80"/>
      <c r="G839" s="456"/>
      <c r="H839" s="76">
        <f>ROUND(G839*F839,2)</f>
        <v>0</v>
      </c>
    </row>
    <row r="840" spans="2:8">
      <c r="B840" s="79"/>
      <c r="C840" s="79"/>
      <c r="D840" s="73"/>
      <c r="E840" s="72"/>
      <c r="F840" s="80"/>
      <c r="G840" s="456"/>
      <c r="H840" s="76">
        <f>ROUND(G840*F840,2)</f>
        <v>0</v>
      </c>
    </row>
    <row r="841" spans="2:8">
      <c r="B841" s="72"/>
      <c r="C841" s="72"/>
      <c r="D841" s="73" t="s">
        <v>66</v>
      </c>
      <c r="E841" s="72"/>
      <c r="F841" s="80">
        <v>0</v>
      </c>
      <c r="G841" s="457"/>
      <c r="H841" s="76">
        <f>SUM(H842:H844)</f>
        <v>10.92</v>
      </c>
    </row>
    <row r="842" spans="2:8">
      <c r="B842" s="84" t="s">
        <v>74</v>
      </c>
      <c r="C842" s="79"/>
      <c r="D842" s="73" t="s">
        <v>75</v>
      </c>
      <c r="E842" s="72" t="s">
        <v>76</v>
      </c>
      <c r="F842" s="80">
        <v>0.55000000000000004</v>
      </c>
      <c r="G842" s="456">
        <v>8.3000000000000007</v>
      </c>
      <c r="H842" s="76">
        <f>ROUND(G842*F842,2)</f>
        <v>4.57</v>
      </c>
    </row>
    <row r="843" spans="2:8">
      <c r="B843" s="84" t="s">
        <v>77</v>
      </c>
      <c r="C843" s="79"/>
      <c r="D843" s="73" t="s">
        <v>120</v>
      </c>
      <c r="E843" s="72" t="s">
        <v>76</v>
      </c>
      <c r="F843" s="80">
        <f>F842</f>
        <v>0.55000000000000004</v>
      </c>
      <c r="G843" s="456">
        <v>11.55</v>
      </c>
      <c r="H843" s="76">
        <f>ROUND(G843*F843,2)</f>
        <v>6.35</v>
      </c>
    </row>
    <row r="844" spans="2:8">
      <c r="B844" s="79"/>
      <c r="C844" s="79"/>
      <c r="D844" s="73"/>
      <c r="E844" s="72"/>
      <c r="F844" s="80"/>
      <c r="G844" s="456">
        <v>0</v>
      </c>
      <c r="H844" s="76">
        <f>ROUND(G844*F844,2)</f>
        <v>0</v>
      </c>
    </row>
    <row r="845" spans="2:8">
      <c r="B845" s="72"/>
      <c r="C845" s="72"/>
      <c r="D845" s="73" t="s">
        <v>67</v>
      </c>
      <c r="E845" s="72" t="s">
        <v>0</v>
      </c>
      <c r="F845" s="101">
        <v>90.25</v>
      </c>
      <c r="G845" s="465"/>
      <c r="H845" s="76"/>
    </row>
    <row r="846" spans="2:8">
      <c r="B846" s="72"/>
      <c r="C846" s="72"/>
      <c r="D846" s="73"/>
      <c r="E846" s="72"/>
      <c r="F846" s="80"/>
      <c r="G846" s="464"/>
      <c r="H846" s="86"/>
    </row>
    <row r="847" spans="2:8">
      <c r="B847" s="72"/>
      <c r="C847" s="72"/>
      <c r="D847" s="73" t="s">
        <v>68</v>
      </c>
      <c r="E847" s="72"/>
      <c r="F847" s="80"/>
      <c r="G847" s="464"/>
      <c r="H847" s="76">
        <f>SUM(H848:H852)</f>
        <v>51.97</v>
      </c>
    </row>
    <row r="848" spans="2:8">
      <c r="B848" s="84">
        <v>9870</v>
      </c>
      <c r="C848" s="79"/>
      <c r="D848" s="73" t="str">
        <f>D836</f>
        <v>TUBO DE PVC SOLDAVEL 110MM</v>
      </c>
      <c r="E848" s="72" t="s">
        <v>31</v>
      </c>
      <c r="F848" s="80">
        <v>1.01</v>
      </c>
      <c r="G848" s="456">
        <v>51.46</v>
      </c>
      <c r="H848" s="76">
        <f>ROUND(G848*F848,2)</f>
        <v>51.97</v>
      </c>
    </row>
    <row r="849" spans="2:8">
      <c r="B849" s="84"/>
      <c r="C849" s="79"/>
      <c r="D849" s="73"/>
      <c r="E849" s="72"/>
      <c r="F849" s="80"/>
      <c r="G849" s="456"/>
      <c r="H849" s="76"/>
    </row>
    <row r="850" spans="2:8">
      <c r="B850" s="84"/>
      <c r="C850" s="79"/>
      <c r="D850" s="73"/>
      <c r="E850" s="72"/>
      <c r="F850" s="80"/>
      <c r="G850" s="456"/>
      <c r="H850" s="76">
        <f>ROUND(G850*F850,2)</f>
        <v>0</v>
      </c>
    </row>
    <row r="851" spans="2:8">
      <c r="B851" s="79"/>
      <c r="C851" s="79"/>
      <c r="D851" s="73"/>
      <c r="E851" s="72"/>
      <c r="F851" s="80"/>
      <c r="G851" s="81">
        <v>0</v>
      </c>
      <c r="H851" s="76">
        <f>ROUND(G851*F851,2)</f>
        <v>0</v>
      </c>
    </row>
    <row r="852" spans="2:8">
      <c r="B852" s="72"/>
      <c r="C852" s="72"/>
      <c r="D852" s="73"/>
      <c r="E852" s="72">
        <v>0</v>
      </c>
      <c r="F852" s="74"/>
      <c r="G852" s="81">
        <v>0</v>
      </c>
      <c r="H852" s="76"/>
    </row>
    <row r="853" spans="2:8">
      <c r="B853" s="72"/>
      <c r="C853" s="72"/>
      <c r="D853" s="73" t="s">
        <v>71</v>
      </c>
      <c r="E853" s="72"/>
      <c r="F853" s="65"/>
      <c r="G853" s="85"/>
      <c r="H853" s="76">
        <f>+H847+H841+H838-0.01</f>
        <v>62.88</v>
      </c>
    </row>
    <row r="854" spans="2:8">
      <c r="B854" s="72"/>
      <c r="C854" s="72"/>
      <c r="D854" s="73" t="s">
        <v>72</v>
      </c>
      <c r="E854" s="72" t="s">
        <v>0</v>
      </c>
      <c r="F854" s="65"/>
      <c r="G854" s="85"/>
      <c r="H854" s="76">
        <f>ROUND(H853*F854/100,2)</f>
        <v>0</v>
      </c>
    </row>
    <row r="855" spans="2:8">
      <c r="B855" s="72"/>
      <c r="C855" s="72"/>
      <c r="D855" s="73" t="s">
        <v>73</v>
      </c>
      <c r="E855" s="72"/>
      <c r="F855" s="74"/>
      <c r="G855" s="85"/>
      <c r="H855" s="76">
        <f>+H854+H853</f>
        <v>62.88</v>
      </c>
    </row>
    <row r="856" spans="2:8">
      <c r="B856" s="72"/>
      <c r="C856" s="72"/>
      <c r="D856" s="73"/>
      <c r="E856" s="72"/>
      <c r="F856" s="74"/>
      <c r="G856" s="85"/>
      <c r="H856" s="76"/>
    </row>
    <row r="858" spans="2:8" s="152" customFormat="1" ht="57">
      <c r="B858" s="282" t="s">
        <v>1007</v>
      </c>
      <c r="C858" s="153" t="s">
        <v>560</v>
      </c>
      <c r="D858" s="154" t="s">
        <v>561</v>
      </c>
      <c r="E858" s="153" t="s">
        <v>49</v>
      </c>
      <c r="F858" s="155">
        <v>1</v>
      </c>
      <c r="G858" s="156">
        <f>H877</f>
        <v>121.72999999999999</v>
      </c>
      <c r="H858" s="157">
        <f>TRUNC(G858*F858,2)</f>
        <v>121.73</v>
      </c>
    </row>
    <row r="859" spans="2:8">
      <c r="B859" s="63"/>
      <c r="C859" s="63"/>
      <c r="D859" s="64"/>
      <c r="E859" s="63"/>
      <c r="F859" s="65"/>
      <c r="G859" s="66"/>
      <c r="H859" s="67"/>
    </row>
    <row r="860" spans="2:8">
      <c r="B860" s="72"/>
      <c r="C860" s="72"/>
      <c r="D860" s="73" t="s">
        <v>65</v>
      </c>
      <c r="E860" s="72"/>
      <c r="F860" s="74"/>
      <c r="G860" s="75"/>
      <c r="H860" s="76">
        <f>SUM(H861:H862)</f>
        <v>0</v>
      </c>
    </row>
    <row r="861" spans="2:8">
      <c r="B861" s="79"/>
      <c r="C861" s="79"/>
      <c r="D861" s="73"/>
      <c r="E861" s="72"/>
      <c r="F861" s="80"/>
      <c r="G861" s="456"/>
      <c r="H861" s="76">
        <f>ROUND(G861*F861,2)</f>
        <v>0</v>
      </c>
    </row>
    <row r="862" spans="2:8">
      <c r="B862" s="79"/>
      <c r="C862" s="79"/>
      <c r="D862" s="73"/>
      <c r="E862" s="72"/>
      <c r="F862" s="80"/>
      <c r="G862" s="456"/>
      <c r="H862" s="76">
        <f>ROUND(G862*F862,2)</f>
        <v>0</v>
      </c>
    </row>
    <row r="863" spans="2:8">
      <c r="B863" s="72"/>
      <c r="C863" s="72"/>
      <c r="D863" s="73" t="s">
        <v>66</v>
      </c>
      <c r="E863" s="72"/>
      <c r="F863" s="80">
        <v>0</v>
      </c>
      <c r="G863" s="457"/>
      <c r="H863" s="76">
        <f>SUM(H864:H866)</f>
        <v>10.92</v>
      </c>
    </row>
    <row r="864" spans="2:8">
      <c r="B864" s="84" t="s">
        <v>74</v>
      </c>
      <c r="C864" s="79"/>
      <c r="D864" s="73" t="s">
        <v>75</v>
      </c>
      <c r="E864" s="72" t="s">
        <v>76</v>
      </c>
      <c r="F864" s="80">
        <v>0.55000000000000004</v>
      </c>
      <c r="G864" s="456">
        <v>8.3000000000000007</v>
      </c>
      <c r="H864" s="76">
        <f>ROUND(G864*F864,2)</f>
        <v>4.57</v>
      </c>
    </row>
    <row r="865" spans="2:8">
      <c r="B865" s="84" t="s">
        <v>77</v>
      </c>
      <c r="C865" s="79"/>
      <c r="D865" s="73" t="s">
        <v>120</v>
      </c>
      <c r="E865" s="72" t="s">
        <v>76</v>
      </c>
      <c r="F865" s="80">
        <f>F864</f>
        <v>0.55000000000000004</v>
      </c>
      <c r="G865" s="456">
        <v>11.55</v>
      </c>
      <c r="H865" s="76">
        <f>ROUND(G865*F865,2)</f>
        <v>6.35</v>
      </c>
    </row>
    <row r="866" spans="2:8">
      <c r="B866" s="79"/>
      <c r="C866" s="79"/>
      <c r="D866" s="73"/>
      <c r="E866" s="72"/>
      <c r="F866" s="80"/>
      <c r="G866" s="456">
        <v>0</v>
      </c>
      <c r="H866" s="76">
        <f>ROUND(G866*F866,2)</f>
        <v>0</v>
      </c>
    </row>
    <row r="867" spans="2:8">
      <c r="B867" s="72"/>
      <c r="C867" s="72"/>
      <c r="D867" s="73" t="s">
        <v>67</v>
      </c>
      <c r="E867" s="72" t="s">
        <v>0</v>
      </c>
      <c r="F867" s="101">
        <v>90.25</v>
      </c>
      <c r="G867" s="465"/>
      <c r="H867" s="76"/>
    </row>
    <row r="868" spans="2:8">
      <c r="B868" s="72"/>
      <c r="C868" s="72"/>
      <c r="D868" s="73"/>
      <c r="E868" s="72"/>
      <c r="F868" s="80"/>
      <c r="G868" s="464"/>
      <c r="H868" s="86"/>
    </row>
    <row r="869" spans="2:8">
      <c r="B869" s="72"/>
      <c r="C869" s="72"/>
      <c r="D869" s="73" t="s">
        <v>68</v>
      </c>
      <c r="E869" s="72"/>
      <c r="F869" s="80"/>
      <c r="G869" s="464"/>
      <c r="H869" s="76">
        <f>SUM(H870:H874)</f>
        <v>110.82</v>
      </c>
    </row>
    <row r="870" spans="2:8">
      <c r="B870" s="84" t="s">
        <v>562</v>
      </c>
      <c r="C870" s="79"/>
      <c r="D870" s="73" t="str">
        <f>D858</f>
        <v>TE 90º SOLDAVEL  110MM</v>
      </c>
      <c r="E870" s="72" t="s">
        <v>31</v>
      </c>
      <c r="F870" s="80">
        <v>1</v>
      </c>
      <c r="G870" s="456">
        <v>110.82</v>
      </c>
      <c r="H870" s="76">
        <f>ROUND(G870*F870,2)</f>
        <v>110.82</v>
      </c>
    </row>
    <row r="871" spans="2:8">
      <c r="B871" s="84"/>
      <c r="C871" s="79"/>
      <c r="D871" s="73"/>
      <c r="E871" s="72"/>
      <c r="F871" s="80"/>
      <c r="G871" s="456"/>
      <c r="H871" s="76"/>
    </row>
    <row r="872" spans="2:8">
      <c r="B872" s="84"/>
      <c r="C872" s="79"/>
      <c r="D872" s="73"/>
      <c r="E872" s="72"/>
      <c r="F872" s="80"/>
      <c r="G872" s="81"/>
      <c r="H872" s="76">
        <f>ROUND(G872*F872,2)</f>
        <v>0</v>
      </c>
    </row>
    <row r="873" spans="2:8">
      <c r="B873" s="79"/>
      <c r="C873" s="79"/>
      <c r="D873" s="73"/>
      <c r="E873" s="72"/>
      <c r="F873" s="80"/>
      <c r="G873" s="81">
        <v>0</v>
      </c>
      <c r="H873" s="76">
        <f>ROUND(G873*F873,2)</f>
        <v>0</v>
      </c>
    </row>
    <row r="874" spans="2:8">
      <c r="B874" s="72"/>
      <c r="C874" s="72"/>
      <c r="D874" s="73"/>
      <c r="E874" s="72">
        <v>0</v>
      </c>
      <c r="F874" s="74"/>
      <c r="G874" s="81">
        <v>0</v>
      </c>
      <c r="H874" s="76"/>
    </row>
    <row r="875" spans="2:8">
      <c r="B875" s="72"/>
      <c r="C875" s="72"/>
      <c r="D875" s="73" t="s">
        <v>71</v>
      </c>
      <c r="E875" s="72"/>
      <c r="F875" s="65"/>
      <c r="G875" s="85"/>
      <c r="H875" s="76">
        <f>+H869+H863+H860-0.01</f>
        <v>121.72999999999999</v>
      </c>
    </row>
    <row r="876" spans="2:8">
      <c r="B876" s="72"/>
      <c r="C876" s="72"/>
      <c r="D876" s="73" t="s">
        <v>72</v>
      </c>
      <c r="E876" s="72" t="s">
        <v>0</v>
      </c>
      <c r="F876" s="65"/>
      <c r="G876" s="85"/>
      <c r="H876" s="76">
        <f>ROUND(H875*F876/100,2)</f>
        <v>0</v>
      </c>
    </row>
    <row r="877" spans="2:8">
      <c r="B877" s="72"/>
      <c r="C877" s="72"/>
      <c r="D877" s="73" t="s">
        <v>73</v>
      </c>
      <c r="E877" s="72"/>
      <c r="F877" s="74"/>
      <c r="G877" s="85"/>
      <c r="H877" s="76">
        <f>+H876+H875</f>
        <v>121.72999999999999</v>
      </c>
    </row>
    <row r="878" spans="2:8">
      <c r="B878" s="72"/>
      <c r="C878" s="72"/>
      <c r="D878" s="73"/>
      <c r="E878" s="72"/>
      <c r="F878" s="74"/>
      <c r="G878" s="85"/>
      <c r="H878" s="76"/>
    </row>
    <row r="880" spans="2:8" s="152" customFormat="1" ht="57">
      <c r="B880" s="282" t="s">
        <v>1007</v>
      </c>
      <c r="C880" s="153" t="s">
        <v>563</v>
      </c>
      <c r="D880" s="154" t="s">
        <v>564</v>
      </c>
      <c r="E880" s="153" t="s">
        <v>49</v>
      </c>
      <c r="F880" s="155">
        <v>1</v>
      </c>
      <c r="G880" s="156">
        <f>H899</f>
        <v>48.680000000000007</v>
      </c>
      <c r="H880" s="157">
        <f>TRUNC(G880*F880,2)</f>
        <v>48.68</v>
      </c>
    </row>
    <row r="881" spans="2:8">
      <c r="B881" s="63"/>
      <c r="C881" s="63"/>
      <c r="D881" s="64"/>
      <c r="E881" s="63"/>
      <c r="F881" s="65"/>
      <c r="G881" s="66"/>
      <c r="H881" s="67"/>
    </row>
    <row r="882" spans="2:8">
      <c r="B882" s="72"/>
      <c r="C882" s="72"/>
      <c r="D882" s="73" t="s">
        <v>65</v>
      </c>
      <c r="E882" s="72"/>
      <c r="F882" s="74"/>
      <c r="G882" s="75"/>
      <c r="H882" s="76">
        <f>SUM(H883:H884)</f>
        <v>0</v>
      </c>
    </row>
    <row r="883" spans="2:8">
      <c r="B883" s="79"/>
      <c r="C883" s="79"/>
      <c r="D883" s="73"/>
      <c r="E883" s="72"/>
      <c r="F883" s="80"/>
      <c r="G883" s="81"/>
      <c r="H883" s="76">
        <f>ROUND(G883*F883,2)</f>
        <v>0</v>
      </c>
    </row>
    <row r="884" spans="2:8">
      <c r="B884" s="79"/>
      <c r="C884" s="79"/>
      <c r="D884" s="73"/>
      <c r="E884" s="72"/>
      <c r="F884" s="80"/>
      <c r="G884" s="456"/>
      <c r="H884" s="76">
        <f>ROUND(G884*F884,2)</f>
        <v>0</v>
      </c>
    </row>
    <row r="885" spans="2:8">
      <c r="B885" s="72"/>
      <c r="C885" s="72"/>
      <c r="D885" s="73" t="s">
        <v>66</v>
      </c>
      <c r="E885" s="72"/>
      <c r="F885" s="80">
        <v>0</v>
      </c>
      <c r="G885" s="457"/>
      <c r="H885" s="76">
        <f>SUM(H886:H888)</f>
        <v>10.92</v>
      </c>
    </row>
    <row r="886" spans="2:8">
      <c r="B886" s="84" t="s">
        <v>74</v>
      </c>
      <c r="C886" s="79"/>
      <c r="D886" s="73" t="s">
        <v>75</v>
      </c>
      <c r="E886" s="72" t="s">
        <v>76</v>
      </c>
      <c r="F886" s="80">
        <v>0.55000000000000004</v>
      </c>
      <c r="G886" s="456">
        <v>8.3000000000000007</v>
      </c>
      <c r="H886" s="76">
        <f>ROUND(G886*F886,2)</f>
        <v>4.57</v>
      </c>
    </row>
    <row r="887" spans="2:8">
      <c r="B887" s="84" t="s">
        <v>77</v>
      </c>
      <c r="C887" s="79"/>
      <c r="D887" s="73" t="s">
        <v>120</v>
      </c>
      <c r="E887" s="72" t="s">
        <v>76</v>
      </c>
      <c r="F887" s="80">
        <f>F886</f>
        <v>0.55000000000000004</v>
      </c>
      <c r="G887" s="456">
        <v>11.55</v>
      </c>
      <c r="H887" s="76">
        <f>ROUND(G887*F887,2)</f>
        <v>6.35</v>
      </c>
    </row>
    <row r="888" spans="2:8">
      <c r="B888" s="79"/>
      <c r="C888" s="79"/>
      <c r="D888" s="73"/>
      <c r="E888" s="72"/>
      <c r="F888" s="80"/>
      <c r="G888" s="456">
        <v>0</v>
      </c>
      <c r="H888" s="76">
        <f>ROUND(G888*F888,2)</f>
        <v>0</v>
      </c>
    </row>
    <row r="889" spans="2:8">
      <c r="B889" s="72"/>
      <c r="C889" s="72"/>
      <c r="D889" s="73" t="s">
        <v>67</v>
      </c>
      <c r="E889" s="72" t="s">
        <v>0</v>
      </c>
      <c r="F889" s="101">
        <v>90.25</v>
      </c>
      <c r="G889" s="465"/>
      <c r="H889" s="76"/>
    </row>
    <row r="890" spans="2:8">
      <c r="B890" s="72"/>
      <c r="C890" s="72"/>
      <c r="D890" s="73"/>
      <c r="E890" s="72"/>
      <c r="F890" s="80"/>
      <c r="G890" s="464"/>
      <c r="H890" s="86"/>
    </row>
    <row r="891" spans="2:8">
      <c r="B891" s="72"/>
      <c r="C891" s="72"/>
      <c r="D891" s="73" t="s">
        <v>68</v>
      </c>
      <c r="E891" s="72"/>
      <c r="F891" s="80"/>
      <c r="G891" s="464"/>
      <c r="H891" s="76">
        <f>SUM(H892:H896)</f>
        <v>37.770000000000003</v>
      </c>
    </row>
    <row r="892" spans="2:8">
      <c r="B892" s="84" t="s">
        <v>565</v>
      </c>
      <c r="C892" s="79"/>
      <c r="D892" s="73" t="str">
        <f>D880</f>
        <v>TE 90º SOLDAVEL  75MM</v>
      </c>
      <c r="E892" s="72" t="s">
        <v>31</v>
      </c>
      <c r="F892" s="80">
        <v>1</v>
      </c>
      <c r="G892" s="456">
        <v>37.770000000000003</v>
      </c>
      <c r="H892" s="76">
        <f>ROUND(G892*F892,2)</f>
        <v>37.770000000000003</v>
      </c>
    </row>
    <row r="893" spans="2:8">
      <c r="B893" s="84"/>
      <c r="C893" s="79"/>
      <c r="D893" s="73"/>
      <c r="E893" s="72"/>
      <c r="F893" s="80"/>
      <c r="G893" s="456"/>
      <c r="H893" s="76"/>
    </row>
    <row r="894" spans="2:8">
      <c r="B894" s="84"/>
      <c r="C894" s="79"/>
      <c r="D894" s="73"/>
      <c r="E894" s="72"/>
      <c r="F894" s="80"/>
      <c r="G894" s="456"/>
      <c r="H894" s="76">
        <f>ROUND(G894*F894,2)</f>
        <v>0</v>
      </c>
    </row>
    <row r="895" spans="2:8">
      <c r="B895" s="79"/>
      <c r="C895" s="79"/>
      <c r="D895" s="73"/>
      <c r="E895" s="72"/>
      <c r="F895" s="80"/>
      <c r="G895" s="456">
        <v>0</v>
      </c>
      <c r="H895" s="76">
        <f>ROUND(G895*F895,2)</f>
        <v>0</v>
      </c>
    </row>
    <row r="896" spans="2:8">
      <c r="B896" s="72"/>
      <c r="C896" s="72"/>
      <c r="D896" s="73"/>
      <c r="E896" s="72">
        <v>0</v>
      </c>
      <c r="F896" s="74"/>
      <c r="G896" s="456">
        <v>0</v>
      </c>
      <c r="H896" s="76"/>
    </row>
    <row r="897" spans="2:8">
      <c r="B897" s="72"/>
      <c r="C897" s="72"/>
      <c r="D897" s="73" t="s">
        <v>71</v>
      </c>
      <c r="E897" s="72"/>
      <c r="F897" s="65"/>
      <c r="G897" s="85"/>
      <c r="H897" s="76">
        <f>+H891+H885+H882-0.01</f>
        <v>48.680000000000007</v>
      </c>
    </row>
    <row r="898" spans="2:8">
      <c r="B898" s="72"/>
      <c r="C898" s="72"/>
      <c r="D898" s="73" t="s">
        <v>72</v>
      </c>
      <c r="E898" s="72" t="s">
        <v>0</v>
      </c>
      <c r="F898" s="65"/>
      <c r="G898" s="85"/>
      <c r="H898" s="76">
        <f>ROUND(H897*F898/100,2)</f>
        <v>0</v>
      </c>
    </row>
    <row r="899" spans="2:8">
      <c r="B899" s="72"/>
      <c r="C899" s="72"/>
      <c r="D899" s="73" t="s">
        <v>73</v>
      </c>
      <c r="E899" s="72"/>
      <c r="F899" s="74"/>
      <c r="G899" s="85"/>
      <c r="H899" s="76">
        <f>+H898+H897</f>
        <v>48.680000000000007</v>
      </c>
    </row>
    <row r="900" spans="2:8">
      <c r="B900" s="72"/>
      <c r="C900" s="72"/>
      <c r="D900" s="73"/>
      <c r="E900" s="72"/>
      <c r="F900" s="74"/>
      <c r="G900" s="85"/>
      <c r="H900" s="76"/>
    </row>
    <row r="902" spans="2:8" ht="57">
      <c r="B902" s="282" t="s">
        <v>1007</v>
      </c>
      <c r="C902" s="149" t="s">
        <v>566</v>
      </c>
      <c r="D902" s="150" t="s">
        <v>567</v>
      </c>
      <c r="E902" s="149" t="s">
        <v>49</v>
      </c>
      <c r="F902" s="151">
        <v>1</v>
      </c>
      <c r="G902" s="147">
        <f>H921</f>
        <v>66.41</v>
      </c>
      <c r="H902" s="148">
        <f>TRUNC(G902*F902,2)</f>
        <v>66.41</v>
      </c>
    </row>
    <row r="903" spans="2:8">
      <c r="B903" s="63"/>
      <c r="C903" s="63"/>
      <c r="D903" s="64"/>
      <c r="E903" s="63"/>
      <c r="F903" s="65"/>
      <c r="G903" s="66"/>
      <c r="H903" s="67"/>
    </row>
    <row r="904" spans="2:8">
      <c r="B904" s="72"/>
      <c r="C904" s="72"/>
      <c r="D904" s="73" t="s">
        <v>65</v>
      </c>
      <c r="E904" s="72"/>
      <c r="F904" s="74"/>
      <c r="G904" s="75"/>
      <c r="H904" s="76">
        <f>SUM(H905:H906)</f>
        <v>0</v>
      </c>
    </row>
    <row r="905" spans="2:8">
      <c r="B905" s="79"/>
      <c r="C905" s="79"/>
      <c r="D905" s="73"/>
      <c r="E905" s="72"/>
      <c r="F905" s="80"/>
      <c r="G905" s="81"/>
      <c r="H905" s="76">
        <f>ROUND(G905*F905,2)</f>
        <v>0</v>
      </c>
    </row>
    <row r="906" spans="2:8">
      <c r="B906" s="79"/>
      <c r="C906" s="79"/>
      <c r="D906" s="73"/>
      <c r="E906" s="72"/>
      <c r="F906" s="80"/>
      <c r="G906" s="456"/>
      <c r="H906" s="76">
        <f>ROUND(G906*F906,2)</f>
        <v>0</v>
      </c>
    </row>
    <row r="907" spans="2:8">
      <c r="B907" s="72"/>
      <c r="C907" s="72"/>
      <c r="D907" s="73" t="s">
        <v>66</v>
      </c>
      <c r="E907" s="72"/>
      <c r="F907" s="80">
        <v>0</v>
      </c>
      <c r="G907" s="457"/>
      <c r="H907" s="76">
        <f>SUM(H908:H910)</f>
        <v>10.92</v>
      </c>
    </row>
    <row r="908" spans="2:8">
      <c r="B908" s="84" t="s">
        <v>74</v>
      </c>
      <c r="C908" s="79"/>
      <c r="D908" s="73" t="s">
        <v>75</v>
      </c>
      <c r="E908" s="72" t="s">
        <v>76</v>
      </c>
      <c r="F908" s="80">
        <v>0.55000000000000004</v>
      </c>
      <c r="G908" s="456">
        <v>8.3000000000000007</v>
      </c>
      <c r="H908" s="76">
        <f>ROUND(G908*F908,2)</f>
        <v>4.57</v>
      </c>
    </row>
    <row r="909" spans="2:8">
      <c r="B909" s="84" t="s">
        <v>77</v>
      </c>
      <c r="C909" s="79"/>
      <c r="D909" s="73" t="s">
        <v>120</v>
      </c>
      <c r="E909" s="72" t="s">
        <v>76</v>
      </c>
      <c r="F909" s="80">
        <f>F908</f>
        <v>0.55000000000000004</v>
      </c>
      <c r="G909" s="456">
        <v>11.55</v>
      </c>
      <c r="H909" s="76">
        <f>ROUND(G909*F909,2)</f>
        <v>6.35</v>
      </c>
    </row>
    <row r="910" spans="2:8">
      <c r="B910" s="79"/>
      <c r="C910" s="79"/>
      <c r="D910" s="73"/>
      <c r="E910" s="72"/>
      <c r="F910" s="80"/>
      <c r="G910" s="456">
        <v>0</v>
      </c>
      <c r="H910" s="76">
        <f>ROUND(G910*F910,2)</f>
        <v>0</v>
      </c>
    </row>
    <row r="911" spans="2:8">
      <c r="B911" s="72"/>
      <c r="C911" s="72"/>
      <c r="D911" s="73" t="s">
        <v>67</v>
      </c>
      <c r="E911" s="72" t="s">
        <v>0</v>
      </c>
      <c r="F911" s="101">
        <v>90.25</v>
      </c>
      <c r="G911" s="465"/>
      <c r="H911" s="76"/>
    </row>
    <row r="912" spans="2:8">
      <c r="B912" s="72"/>
      <c r="C912" s="72"/>
      <c r="D912" s="73"/>
      <c r="E912" s="72"/>
      <c r="F912" s="80"/>
      <c r="G912" s="464"/>
      <c r="H912" s="86"/>
    </row>
    <row r="913" spans="2:16">
      <c r="B913" s="72"/>
      <c r="C913" s="72"/>
      <c r="D913" s="73" t="s">
        <v>68</v>
      </c>
      <c r="E913" s="72"/>
      <c r="F913" s="80"/>
      <c r="G913" s="85"/>
      <c r="H913" s="76">
        <f>SUM(H914:H918)</f>
        <v>55.5</v>
      </c>
    </row>
    <row r="914" spans="2:16">
      <c r="B914" s="84" t="s">
        <v>568</v>
      </c>
      <c r="C914" s="79"/>
      <c r="D914" s="73" t="str">
        <f>D902</f>
        <v>TE 90º DE REDUÇÃO SOLDAVEL 110MM - 75MM</v>
      </c>
      <c r="E914" s="72" t="s">
        <v>31</v>
      </c>
      <c r="F914" s="80">
        <v>1</v>
      </c>
      <c r="G914" s="81">
        <v>55.5</v>
      </c>
      <c r="H914" s="76">
        <f>ROUND(G914*F914,2)</f>
        <v>55.5</v>
      </c>
      <c r="N914" s="160"/>
    </row>
    <row r="915" spans="2:16">
      <c r="B915" s="84"/>
      <c r="C915" s="79"/>
      <c r="D915" s="73"/>
      <c r="E915" s="72"/>
      <c r="F915" s="80"/>
      <c r="G915" s="81"/>
      <c r="H915" s="76"/>
      <c r="M915">
        <v>54.82</v>
      </c>
      <c r="N915" s="160" t="s">
        <v>569</v>
      </c>
      <c r="O915">
        <v>13.93</v>
      </c>
      <c r="P915" s="160" t="s">
        <v>116</v>
      </c>
    </row>
    <row r="916" spans="2:16">
      <c r="B916" s="84"/>
      <c r="C916" s="79"/>
      <c r="D916" s="73"/>
      <c r="E916" s="72"/>
      <c r="F916" s="80"/>
      <c r="G916" s="81"/>
      <c r="H916" s="76">
        <f>ROUND(G916*F916,2)</f>
        <v>0</v>
      </c>
      <c r="M916">
        <v>85.97</v>
      </c>
      <c r="N916" s="160" t="s">
        <v>570</v>
      </c>
      <c r="O916">
        <v>27.5</v>
      </c>
      <c r="P916" s="97" t="s">
        <v>571</v>
      </c>
    </row>
    <row r="917" spans="2:16">
      <c r="B917" s="79"/>
      <c r="C917" s="79"/>
      <c r="D917" s="73"/>
      <c r="E917" s="72"/>
      <c r="F917" s="80"/>
      <c r="G917" s="81">
        <v>0</v>
      </c>
      <c r="H917" s="76">
        <f>ROUND(G917*F917,2)</f>
        <v>0</v>
      </c>
    </row>
    <row r="918" spans="2:16">
      <c r="B918" s="72"/>
      <c r="C918" s="72"/>
      <c r="D918" s="73"/>
      <c r="E918" s="72">
        <v>0</v>
      </c>
      <c r="F918" s="74"/>
      <c r="G918" s="81">
        <v>0</v>
      </c>
      <c r="H918" s="76"/>
    </row>
    <row r="919" spans="2:16">
      <c r="B919" s="72"/>
      <c r="C919" s="72"/>
      <c r="D919" s="73" t="s">
        <v>71</v>
      </c>
      <c r="E919" s="72"/>
      <c r="F919" s="65"/>
      <c r="G919" s="85"/>
      <c r="H919" s="76">
        <f>+H913+H907+H904-0.01</f>
        <v>66.41</v>
      </c>
    </row>
    <row r="920" spans="2:16">
      <c r="B920" s="72"/>
      <c r="C920" s="72"/>
      <c r="D920" s="73" t="s">
        <v>72</v>
      </c>
      <c r="E920" s="72" t="s">
        <v>0</v>
      </c>
      <c r="F920" s="65"/>
      <c r="G920" s="85"/>
      <c r="H920" s="76">
        <f>ROUND(H919*F920/100,2)</f>
        <v>0</v>
      </c>
    </row>
    <row r="921" spans="2:16">
      <c r="B921" s="72"/>
      <c r="C921" s="72"/>
      <c r="D921" s="73" t="s">
        <v>73</v>
      </c>
      <c r="E921" s="72"/>
      <c r="F921" s="74"/>
      <c r="G921" s="85"/>
      <c r="H921" s="76">
        <f>+H920+H919</f>
        <v>66.41</v>
      </c>
    </row>
    <row r="922" spans="2:16">
      <c r="B922" s="72"/>
      <c r="C922" s="72"/>
      <c r="D922" s="73"/>
      <c r="E922" s="72"/>
      <c r="F922" s="74"/>
      <c r="G922" s="85"/>
      <c r="H922" s="76"/>
    </row>
    <row r="924" spans="2:16" s="152" customFormat="1" ht="57">
      <c r="B924" s="282" t="s">
        <v>1007</v>
      </c>
      <c r="C924" s="153" t="s">
        <v>575</v>
      </c>
      <c r="D924" s="154" t="s">
        <v>290</v>
      </c>
      <c r="E924" s="153" t="s">
        <v>49</v>
      </c>
      <c r="F924" s="155">
        <v>1</v>
      </c>
      <c r="G924" s="156">
        <f>H942</f>
        <v>34.93</v>
      </c>
      <c r="H924" s="157">
        <f>TRUNC(G924*F924,2)</f>
        <v>34.93</v>
      </c>
    </row>
    <row r="925" spans="2:16">
      <c r="B925" s="63"/>
      <c r="C925" s="63"/>
      <c r="D925" s="64"/>
      <c r="E925" s="63"/>
      <c r="F925" s="65"/>
      <c r="G925" s="66"/>
      <c r="H925" s="67"/>
    </row>
    <row r="926" spans="2:16">
      <c r="B926" s="72"/>
      <c r="C926" s="72"/>
      <c r="D926" s="73" t="s">
        <v>65</v>
      </c>
      <c r="E926" s="72"/>
      <c r="F926" s="74"/>
      <c r="G926" s="75"/>
      <c r="H926" s="76">
        <f>SUM(H927:H928)</f>
        <v>0</v>
      </c>
    </row>
    <row r="927" spans="2:16">
      <c r="B927" s="79"/>
      <c r="C927" s="79"/>
      <c r="D927" s="73"/>
      <c r="E927" s="72"/>
      <c r="F927" s="80"/>
      <c r="G927" s="81"/>
      <c r="H927" s="76">
        <f>ROUND(G927*F927,2)</f>
        <v>0</v>
      </c>
    </row>
    <row r="928" spans="2:16">
      <c r="B928" s="79"/>
      <c r="C928" s="79"/>
      <c r="D928" s="73"/>
      <c r="E928" s="72"/>
      <c r="F928" s="80"/>
      <c r="G928" s="456"/>
      <c r="H928" s="76">
        <f>ROUND(G928*F928,2)</f>
        <v>0</v>
      </c>
    </row>
    <row r="929" spans="2:8">
      <c r="B929" s="72"/>
      <c r="C929" s="72"/>
      <c r="D929" s="73" t="s">
        <v>66</v>
      </c>
      <c r="E929" s="72"/>
      <c r="F929" s="80">
        <v>0</v>
      </c>
      <c r="G929" s="457"/>
      <c r="H929" s="76">
        <f>SUM(H930:H932)</f>
        <v>9.93</v>
      </c>
    </row>
    <row r="930" spans="2:8">
      <c r="B930" s="84" t="s">
        <v>74</v>
      </c>
      <c r="C930" s="79"/>
      <c r="D930" s="73" t="s">
        <v>75</v>
      </c>
      <c r="E930" s="72" t="s">
        <v>76</v>
      </c>
      <c r="F930" s="80">
        <v>0.5</v>
      </c>
      <c r="G930" s="456">
        <v>8.3000000000000007</v>
      </c>
      <c r="H930" s="76">
        <f>ROUND(G930*F930,2)</f>
        <v>4.1500000000000004</v>
      </c>
    </row>
    <row r="931" spans="2:8">
      <c r="B931" s="84" t="s">
        <v>77</v>
      </c>
      <c r="C931" s="79"/>
      <c r="D931" s="73" t="s">
        <v>78</v>
      </c>
      <c r="E931" s="72" t="s">
        <v>76</v>
      </c>
      <c r="F931" s="80">
        <v>0.5</v>
      </c>
      <c r="G931" s="456">
        <v>11.55</v>
      </c>
      <c r="H931" s="76">
        <f>ROUND(G931*F931,2)</f>
        <v>5.78</v>
      </c>
    </row>
    <row r="932" spans="2:8">
      <c r="B932" s="79"/>
      <c r="C932" s="79"/>
      <c r="D932" s="73"/>
      <c r="E932" s="72"/>
      <c r="F932" s="80"/>
      <c r="G932" s="81">
        <v>0</v>
      </c>
      <c r="H932" s="76">
        <f>ROUND(G932*F932,2)</f>
        <v>0</v>
      </c>
    </row>
    <row r="933" spans="2:8">
      <c r="B933" s="72"/>
      <c r="C933" s="72"/>
      <c r="D933" s="73" t="s">
        <v>67</v>
      </c>
      <c r="E933" s="72" t="s">
        <v>0</v>
      </c>
      <c r="F933" s="803">
        <v>90.25</v>
      </c>
      <c r="G933" s="803"/>
      <c r="H933" s="76"/>
    </row>
    <row r="934" spans="2:8">
      <c r="B934" s="72"/>
      <c r="C934" s="72"/>
      <c r="D934" s="73"/>
      <c r="E934" s="72"/>
      <c r="F934" s="80"/>
      <c r="G934" s="85"/>
      <c r="H934" s="86"/>
    </row>
    <row r="935" spans="2:8">
      <c r="B935" s="72"/>
      <c r="C935" s="72"/>
      <c r="D935" s="73" t="s">
        <v>68</v>
      </c>
      <c r="E935" s="72"/>
      <c r="F935" s="80"/>
      <c r="G935" s="85"/>
      <c r="H935" s="76">
        <f>SUM(H936:H939)</f>
        <v>25</v>
      </c>
    </row>
    <row r="936" spans="2:8">
      <c r="B936" s="84" t="s">
        <v>111</v>
      </c>
      <c r="C936" s="79"/>
      <c r="D936" s="73" t="str">
        <f>D924</f>
        <v>Tubo de descarga VDE. 38 mm</v>
      </c>
      <c r="E936" s="72" t="s">
        <v>31</v>
      </c>
      <c r="F936" s="80">
        <v>1</v>
      </c>
      <c r="G936" s="81">
        <v>25</v>
      </c>
      <c r="H936" s="76">
        <f>ROUND(G936*F936,2)</f>
        <v>25</v>
      </c>
    </row>
    <row r="937" spans="2:8">
      <c r="B937" s="84"/>
      <c r="C937" s="79"/>
      <c r="D937" s="73"/>
      <c r="E937" s="72"/>
      <c r="F937" s="80"/>
      <c r="G937" s="81"/>
      <c r="H937" s="76">
        <f>ROUND(G937*F937,2)</f>
        <v>0</v>
      </c>
    </row>
    <row r="938" spans="2:8">
      <c r="B938" s="79"/>
      <c r="C938" s="79"/>
      <c r="D938" s="73"/>
      <c r="E938" s="72"/>
      <c r="F938" s="80"/>
      <c r="G938" s="81">
        <v>0</v>
      </c>
      <c r="H938" s="76">
        <f>ROUND(G938*F938,2)</f>
        <v>0</v>
      </c>
    </row>
    <row r="939" spans="2:8">
      <c r="B939" s="72"/>
      <c r="C939" s="72"/>
      <c r="D939" s="73"/>
      <c r="E939" s="72">
        <v>0</v>
      </c>
      <c r="F939" s="74"/>
      <c r="G939" s="81">
        <v>0</v>
      </c>
      <c r="H939" s="76"/>
    </row>
    <row r="940" spans="2:8">
      <c r="B940" s="72"/>
      <c r="C940" s="72"/>
      <c r="D940" s="73" t="s">
        <v>71</v>
      </c>
      <c r="E940" s="72"/>
      <c r="F940" s="65"/>
      <c r="G940" s="85"/>
      <c r="H940" s="76">
        <f>+H935+H929+H926</f>
        <v>34.93</v>
      </c>
    </row>
    <row r="941" spans="2:8">
      <c r="B941" s="72"/>
      <c r="C941" s="72"/>
      <c r="D941" s="73" t="s">
        <v>72</v>
      </c>
      <c r="E941" s="72" t="s">
        <v>0</v>
      </c>
      <c r="F941" s="65"/>
      <c r="G941" s="85"/>
      <c r="H941" s="76">
        <f>ROUND(H940*F941/100,2)</f>
        <v>0</v>
      </c>
    </row>
    <row r="942" spans="2:8">
      <c r="B942" s="72"/>
      <c r="C942" s="72"/>
      <c r="D942" s="73" t="s">
        <v>73</v>
      </c>
      <c r="E942" s="72"/>
      <c r="F942" s="74"/>
      <c r="G942" s="85"/>
      <c r="H942" s="76">
        <f>+H941+H940</f>
        <v>34.93</v>
      </c>
    </row>
    <row r="943" spans="2:8">
      <c r="B943" s="72"/>
      <c r="C943" s="72"/>
      <c r="D943" s="73"/>
      <c r="E943" s="72"/>
      <c r="F943" s="74"/>
      <c r="G943" s="85"/>
      <c r="H943" s="76"/>
    </row>
    <row r="945" spans="2:13" s="152" customFormat="1" ht="57">
      <c r="B945" s="282" t="s">
        <v>1007</v>
      </c>
      <c r="C945" s="153" t="s">
        <v>576</v>
      </c>
      <c r="D945" s="154" t="s">
        <v>291</v>
      </c>
      <c r="E945" s="153" t="s">
        <v>49</v>
      </c>
      <c r="F945" s="155">
        <v>1</v>
      </c>
      <c r="G945" s="156">
        <f>H964</f>
        <v>78.72999999999999</v>
      </c>
      <c r="H945" s="157">
        <f>TRUNC(G945*F945,2)</f>
        <v>78.73</v>
      </c>
    </row>
    <row r="946" spans="2:13">
      <c r="B946" s="63"/>
      <c r="C946" s="63"/>
      <c r="D946" s="64"/>
      <c r="E946" s="63"/>
      <c r="F946" s="65"/>
      <c r="G946" s="66"/>
      <c r="H946" s="67"/>
    </row>
    <row r="947" spans="2:13">
      <c r="B947" s="72"/>
      <c r="C947" s="72"/>
      <c r="D947" s="73" t="s">
        <v>65</v>
      </c>
      <c r="E947" s="72"/>
      <c r="F947" s="74"/>
      <c r="G947" s="75"/>
      <c r="H947" s="76">
        <f>SUM(H948:H949)</f>
        <v>0</v>
      </c>
    </row>
    <row r="948" spans="2:13">
      <c r="B948" s="79"/>
      <c r="C948" s="79"/>
      <c r="D948" s="73"/>
      <c r="E948" s="72"/>
      <c r="F948" s="80"/>
      <c r="G948" s="81"/>
      <c r="H948" s="76">
        <f>ROUND(G948*F948,2)</f>
        <v>0</v>
      </c>
    </row>
    <row r="949" spans="2:13">
      <c r="B949" s="79"/>
      <c r="C949" s="79"/>
      <c r="D949" s="73"/>
      <c r="E949" s="72"/>
      <c r="F949" s="80"/>
      <c r="G949" s="456"/>
      <c r="H949" s="76">
        <f>ROUND(G949*F949,2)</f>
        <v>0</v>
      </c>
    </row>
    <row r="950" spans="2:13">
      <c r="B950" s="72"/>
      <c r="C950" s="72"/>
      <c r="D950" s="73" t="s">
        <v>66</v>
      </c>
      <c r="E950" s="72"/>
      <c r="F950" s="80">
        <v>0</v>
      </c>
      <c r="G950" s="457"/>
      <c r="H950" s="76">
        <f>SUM(H951:H953)</f>
        <v>9.74</v>
      </c>
    </row>
    <row r="951" spans="2:13">
      <c r="B951" s="84" t="s">
        <v>74</v>
      </c>
      <c r="C951" s="79"/>
      <c r="D951" s="73" t="s">
        <v>75</v>
      </c>
      <c r="E951" s="72" t="s">
        <v>76</v>
      </c>
      <c r="F951" s="80">
        <v>0.5</v>
      </c>
      <c r="G951" s="456">
        <v>8.3000000000000007</v>
      </c>
      <c r="H951" s="76">
        <f>ROUND(G951*F951,2)</f>
        <v>4.1500000000000004</v>
      </c>
      <c r="M951">
        <v>0.5</v>
      </c>
    </row>
    <row r="952" spans="2:13">
      <c r="B952" s="84" t="s">
        <v>98</v>
      </c>
      <c r="C952" s="79"/>
      <c r="D952" s="73" t="s">
        <v>120</v>
      </c>
      <c r="E952" s="72" t="s">
        <v>76</v>
      </c>
      <c r="F952" s="80">
        <f>F951</f>
        <v>0.5</v>
      </c>
      <c r="G952" s="456">
        <v>11.17</v>
      </c>
      <c r="H952" s="76">
        <f>ROUND(G952*F952,2)</f>
        <v>5.59</v>
      </c>
      <c r="M952">
        <v>0.5</v>
      </c>
    </row>
    <row r="953" spans="2:13">
      <c r="B953" s="79"/>
      <c r="C953" s="79"/>
      <c r="D953" s="73"/>
      <c r="E953" s="72"/>
      <c r="F953" s="80"/>
      <c r="G953" s="456">
        <v>0</v>
      </c>
      <c r="H953" s="76">
        <f>ROUND(G953*F953,2)</f>
        <v>0</v>
      </c>
    </row>
    <row r="954" spans="2:13">
      <c r="B954" s="72"/>
      <c r="C954" s="72"/>
      <c r="D954" s="73" t="s">
        <v>67</v>
      </c>
      <c r="E954" s="72" t="s">
        <v>0</v>
      </c>
      <c r="F954" s="803">
        <v>90.25</v>
      </c>
      <c r="G954" s="803"/>
      <c r="H954" s="76"/>
    </row>
    <row r="955" spans="2:13">
      <c r="B955" s="72"/>
      <c r="C955" s="72"/>
      <c r="D955" s="73"/>
      <c r="E955" s="72"/>
      <c r="F955" s="80"/>
      <c r="G955" s="85"/>
      <c r="H955" s="86"/>
    </row>
    <row r="956" spans="2:13">
      <c r="B956" s="72"/>
      <c r="C956" s="72"/>
      <c r="D956" s="73" t="s">
        <v>68</v>
      </c>
      <c r="E956" s="72"/>
      <c r="F956" s="80"/>
      <c r="G956" s="85"/>
      <c r="H956" s="76">
        <f>SUM(H957:H961)</f>
        <v>69</v>
      </c>
    </row>
    <row r="957" spans="2:13">
      <c r="B957" s="84" t="s">
        <v>574</v>
      </c>
      <c r="C957" s="79"/>
      <c r="D957" s="92" t="str">
        <f>D945</f>
        <v>Tubo de ligação  latão cromado c/ canopla p/ vaso  Sa. 38 mm</v>
      </c>
      <c r="E957" s="72" t="s">
        <v>31</v>
      </c>
      <c r="F957" s="80">
        <v>1</v>
      </c>
      <c r="G957" s="81">
        <v>69</v>
      </c>
      <c r="H957" s="76">
        <f>ROUND(G957*F957,2)</f>
        <v>69</v>
      </c>
    </row>
    <row r="958" spans="2:13">
      <c r="B958" s="84"/>
      <c r="C958" s="79"/>
      <c r="D958" s="73"/>
      <c r="E958" s="72"/>
      <c r="F958" s="80"/>
      <c r="G958" s="81"/>
      <c r="H958" s="76">
        <f>ROUND(G958*F958,2)</f>
        <v>0</v>
      </c>
    </row>
    <row r="959" spans="2:13">
      <c r="B959" s="84"/>
      <c r="C959" s="79"/>
      <c r="D959" s="73"/>
      <c r="E959" s="72"/>
      <c r="F959" s="80"/>
      <c r="G959" s="81"/>
      <c r="H959" s="76">
        <f>ROUND(G959*F959,2)</f>
        <v>0</v>
      </c>
    </row>
    <row r="960" spans="2:13">
      <c r="B960" s="79"/>
      <c r="C960" s="79"/>
      <c r="D960" s="73"/>
      <c r="E960" s="72"/>
      <c r="F960" s="80"/>
      <c r="G960" s="81">
        <v>0</v>
      </c>
      <c r="H960" s="76">
        <f>ROUND(G960*F960,2)</f>
        <v>0</v>
      </c>
    </row>
    <row r="961" spans="2:8">
      <c r="B961" s="72"/>
      <c r="C961" s="72"/>
      <c r="D961" s="73"/>
      <c r="E961" s="72">
        <v>0</v>
      </c>
      <c r="F961" s="74"/>
      <c r="G961" s="81">
        <v>0</v>
      </c>
      <c r="H961" s="76"/>
    </row>
    <row r="962" spans="2:8">
      <c r="B962" s="72"/>
      <c r="C962" s="72"/>
      <c r="D962" s="73" t="s">
        <v>71</v>
      </c>
      <c r="E962" s="72"/>
      <c r="F962" s="65"/>
      <c r="G962" s="85"/>
      <c r="H962" s="76">
        <f>+H956+H950+H947-0.01</f>
        <v>78.72999999999999</v>
      </c>
    </row>
    <row r="963" spans="2:8">
      <c r="B963" s="72"/>
      <c r="C963" s="72"/>
      <c r="D963" s="73" t="s">
        <v>72</v>
      </c>
      <c r="E963" s="72" t="s">
        <v>0</v>
      </c>
      <c r="F963" s="65"/>
      <c r="G963" s="85"/>
      <c r="H963" s="76">
        <f>ROUND(H962*F963/100,2)</f>
        <v>0</v>
      </c>
    </row>
    <row r="964" spans="2:8">
      <c r="B964" s="72"/>
      <c r="C964" s="72"/>
      <c r="D964" s="73" t="s">
        <v>73</v>
      </c>
      <c r="E964" s="72"/>
      <c r="F964" s="74"/>
      <c r="G964" s="85"/>
      <c r="H964" s="76">
        <f>+H963+H962</f>
        <v>78.72999999999999</v>
      </c>
    </row>
    <row r="965" spans="2:8">
      <c r="B965" s="72"/>
      <c r="C965" s="72"/>
      <c r="D965" s="73"/>
      <c r="E965" s="72"/>
      <c r="F965" s="74"/>
      <c r="G965" s="85"/>
      <c r="H965" s="76"/>
    </row>
    <row r="967" spans="2:8" ht="57">
      <c r="B967" s="282" t="s">
        <v>1007</v>
      </c>
      <c r="C967" s="149" t="s">
        <v>602</v>
      </c>
      <c r="D967" s="150" t="s">
        <v>603</v>
      </c>
      <c r="E967" s="149" t="s">
        <v>49</v>
      </c>
      <c r="F967" s="151">
        <v>1</v>
      </c>
      <c r="G967" s="147">
        <f>H986</f>
        <v>61.38</v>
      </c>
      <c r="H967" s="148">
        <f>TRUNC(G967*F967,2)</f>
        <v>61.38</v>
      </c>
    </row>
    <row r="968" spans="2:8">
      <c r="B968" s="63"/>
      <c r="C968" s="63"/>
      <c r="D968" s="64"/>
      <c r="E968" s="63"/>
      <c r="F968" s="65"/>
      <c r="G968" s="66"/>
      <c r="H968" s="67"/>
    </row>
    <row r="969" spans="2:8">
      <c r="B969" s="72"/>
      <c r="C969" s="72"/>
      <c r="D969" s="73" t="s">
        <v>65</v>
      </c>
      <c r="E969" s="72"/>
      <c r="F969" s="74"/>
      <c r="G969" s="75"/>
      <c r="H969" s="76">
        <f>SUM(H970:H971)</f>
        <v>0</v>
      </c>
    </row>
    <row r="970" spans="2:8">
      <c r="B970" s="79"/>
      <c r="C970" s="79"/>
      <c r="D970" s="73"/>
      <c r="E970" s="72"/>
      <c r="F970" s="80"/>
      <c r="G970" s="81"/>
      <c r="H970" s="76">
        <f>ROUND(G970*F970,2)</f>
        <v>0</v>
      </c>
    </row>
    <row r="971" spans="2:8">
      <c r="B971" s="79"/>
      <c r="C971" s="79"/>
      <c r="D971" s="73"/>
      <c r="E971" s="72"/>
      <c r="F971" s="80"/>
      <c r="G971" s="81"/>
      <c r="H971" s="76">
        <f>ROUND(G971*F971,2)</f>
        <v>0</v>
      </c>
    </row>
    <row r="972" spans="2:8">
      <c r="B972" s="72"/>
      <c r="C972" s="72"/>
      <c r="D972" s="73" t="s">
        <v>66</v>
      </c>
      <c r="E972" s="72"/>
      <c r="F972" s="80">
        <v>0</v>
      </c>
      <c r="G972" s="457"/>
      <c r="H972" s="76">
        <f>SUM(H973:H975)</f>
        <v>10.92</v>
      </c>
    </row>
    <row r="973" spans="2:8">
      <c r="B973" s="84" t="s">
        <v>74</v>
      </c>
      <c r="C973" s="79"/>
      <c r="D973" s="73" t="s">
        <v>75</v>
      </c>
      <c r="E973" s="72" t="s">
        <v>76</v>
      </c>
      <c r="F973" s="80">
        <v>0.55000000000000004</v>
      </c>
      <c r="G973" s="456">
        <v>8.3000000000000007</v>
      </c>
      <c r="H973" s="76">
        <f>ROUND(G973*F973,2)</f>
        <v>4.57</v>
      </c>
    </row>
    <row r="974" spans="2:8">
      <c r="B974" s="84" t="s">
        <v>77</v>
      </c>
      <c r="C974" s="79"/>
      <c r="D974" s="73" t="s">
        <v>120</v>
      </c>
      <c r="E974" s="72" t="s">
        <v>76</v>
      </c>
      <c r="F974" s="80">
        <f>F973</f>
        <v>0.55000000000000004</v>
      </c>
      <c r="G974" s="456">
        <v>11.55</v>
      </c>
      <c r="H974" s="76">
        <f>ROUND(G974*F974,2)</f>
        <v>6.35</v>
      </c>
    </row>
    <row r="975" spans="2:8">
      <c r="B975" s="79"/>
      <c r="C975" s="79"/>
      <c r="D975" s="73"/>
      <c r="E975" s="72"/>
      <c r="F975" s="80"/>
      <c r="G975" s="456">
        <v>0</v>
      </c>
      <c r="H975" s="76">
        <f>ROUND(G975*F975,2)</f>
        <v>0</v>
      </c>
    </row>
    <row r="976" spans="2:8">
      <c r="B976" s="72"/>
      <c r="C976" s="72"/>
      <c r="D976" s="73" t="s">
        <v>67</v>
      </c>
      <c r="E976" s="72" t="s">
        <v>0</v>
      </c>
      <c r="F976" s="101">
        <v>90.25</v>
      </c>
      <c r="G976" s="465"/>
      <c r="H976" s="76"/>
    </row>
    <row r="977" spans="2:8">
      <c r="B977" s="72"/>
      <c r="C977" s="72"/>
      <c r="D977" s="73"/>
      <c r="E977" s="72"/>
      <c r="F977" s="80"/>
      <c r="G977" s="464"/>
      <c r="H977" s="86"/>
    </row>
    <row r="978" spans="2:8">
      <c r="B978" s="72"/>
      <c r="C978" s="72"/>
      <c r="D978" s="73" t="s">
        <v>68</v>
      </c>
      <c r="E978" s="72"/>
      <c r="F978" s="80"/>
      <c r="G978" s="464"/>
      <c r="H978" s="76">
        <f>SUM(H979:H983)</f>
        <v>50.47</v>
      </c>
    </row>
    <row r="979" spans="2:8">
      <c r="B979" s="84" t="s">
        <v>569</v>
      </c>
      <c r="C979" s="79"/>
      <c r="D979" s="73" t="s">
        <v>604</v>
      </c>
      <c r="E979" s="72" t="s">
        <v>31</v>
      </c>
      <c r="F979" s="80">
        <v>1</v>
      </c>
      <c r="G979" s="456">
        <v>37.770000000000003</v>
      </c>
      <c r="H979" s="76">
        <f>ROUND(G979*F979,2)</f>
        <v>37.770000000000003</v>
      </c>
    </row>
    <row r="980" spans="2:8">
      <c r="B980" s="84" t="s">
        <v>116</v>
      </c>
      <c r="C980" s="79"/>
      <c r="D980" s="73" t="s">
        <v>605</v>
      </c>
      <c r="E980" s="72" t="s">
        <v>31</v>
      </c>
      <c r="F980" s="80">
        <v>1</v>
      </c>
      <c r="G980" s="456">
        <v>12.7</v>
      </c>
      <c r="H980" s="76">
        <f>ROUND(G980*F980,2)</f>
        <v>12.7</v>
      </c>
    </row>
    <row r="981" spans="2:8">
      <c r="B981" s="84"/>
      <c r="C981" s="79"/>
      <c r="D981" s="73"/>
      <c r="E981" s="72"/>
      <c r="F981" s="80"/>
      <c r="G981" s="456"/>
      <c r="H981" s="76">
        <f>ROUND(G981*F981,2)</f>
        <v>0</v>
      </c>
    </row>
    <row r="982" spans="2:8">
      <c r="B982" s="79"/>
      <c r="C982" s="79"/>
      <c r="D982" s="73"/>
      <c r="E982" s="72"/>
      <c r="F982" s="80"/>
      <c r="G982" s="456">
        <v>0</v>
      </c>
      <c r="H982" s="76">
        <f>ROUND(G982*F982,2)</f>
        <v>0</v>
      </c>
    </row>
    <row r="983" spans="2:8">
      <c r="B983" s="72"/>
      <c r="C983" s="72"/>
      <c r="D983" s="73"/>
      <c r="E983" s="72">
        <v>0</v>
      </c>
      <c r="F983" s="74"/>
      <c r="G983" s="81">
        <v>0</v>
      </c>
      <c r="H983" s="76"/>
    </row>
    <row r="984" spans="2:8">
      <c r="B984" s="72"/>
      <c r="C984" s="72"/>
      <c r="D984" s="73" t="s">
        <v>71</v>
      </c>
      <c r="E984" s="72"/>
      <c r="F984" s="65"/>
      <c r="G984" s="85"/>
      <c r="H984" s="76">
        <f>+H978+H972+H969-0.01</f>
        <v>61.38</v>
      </c>
    </row>
    <row r="985" spans="2:8">
      <c r="B985" s="72"/>
      <c r="C985" s="72"/>
      <c r="D985" s="73" t="s">
        <v>72</v>
      </c>
      <c r="E985" s="72" t="s">
        <v>0</v>
      </c>
      <c r="F985" s="65"/>
      <c r="G985" s="85"/>
      <c r="H985" s="76">
        <f>ROUND(H984*F985/100,2)</f>
        <v>0</v>
      </c>
    </row>
    <row r="986" spans="2:8">
      <c r="B986" s="72"/>
      <c r="C986" s="72"/>
      <c r="D986" s="73" t="s">
        <v>73</v>
      </c>
      <c r="E986" s="72"/>
      <c r="F986" s="74"/>
      <c r="G986" s="85"/>
      <c r="H986" s="76">
        <f>+H985+H984</f>
        <v>61.38</v>
      </c>
    </row>
    <row r="987" spans="2:8">
      <c r="B987" s="72"/>
      <c r="C987" s="72"/>
      <c r="D987" s="73"/>
      <c r="E987" s="72"/>
      <c r="F987" s="74"/>
      <c r="G987" s="85"/>
      <c r="H987" s="76"/>
    </row>
    <row r="989" spans="2:8" ht="57">
      <c r="B989" s="282" t="s">
        <v>1007</v>
      </c>
      <c r="C989" s="149" t="s">
        <v>609</v>
      </c>
      <c r="D989" s="150" t="s">
        <v>606</v>
      </c>
      <c r="E989" s="149" t="s">
        <v>49</v>
      </c>
      <c r="F989" s="151">
        <v>1</v>
      </c>
      <c r="G989" s="147">
        <f>H1008</f>
        <v>97.65</v>
      </c>
      <c r="H989" s="148">
        <f>TRUNC(G989*F989,2)</f>
        <v>97.65</v>
      </c>
    </row>
    <row r="990" spans="2:8">
      <c r="B990" s="63"/>
      <c r="C990" s="63"/>
      <c r="D990" s="64"/>
      <c r="E990" s="63"/>
      <c r="F990" s="65"/>
      <c r="G990" s="66"/>
      <c r="H990" s="67"/>
    </row>
    <row r="991" spans="2:8">
      <c r="B991" s="72"/>
      <c r="C991" s="72"/>
      <c r="D991" s="73" t="s">
        <v>65</v>
      </c>
      <c r="E991" s="72"/>
      <c r="F991" s="74"/>
      <c r="G991" s="75"/>
      <c r="H991" s="76">
        <f>SUM(H992:H993)</f>
        <v>0</v>
      </c>
    </row>
    <row r="992" spans="2:8">
      <c r="B992" s="79"/>
      <c r="C992" s="79"/>
      <c r="D992" s="73"/>
      <c r="E992" s="72"/>
      <c r="F992" s="80"/>
      <c r="G992" s="81"/>
      <c r="H992" s="76">
        <f>ROUND(G992*F992,2)</f>
        <v>0</v>
      </c>
    </row>
    <row r="993" spans="2:8">
      <c r="B993" s="79"/>
      <c r="C993" s="79"/>
      <c r="D993" s="73"/>
      <c r="E993" s="72"/>
      <c r="F993" s="80"/>
      <c r="G993" s="81"/>
      <c r="H993" s="76">
        <f>ROUND(G993*F993,2)</f>
        <v>0</v>
      </c>
    </row>
    <row r="994" spans="2:8">
      <c r="B994" s="72"/>
      <c r="C994" s="72"/>
      <c r="D994" s="73" t="s">
        <v>66</v>
      </c>
      <c r="E994" s="72"/>
      <c r="F994" s="80">
        <v>0</v>
      </c>
      <c r="G994" s="457"/>
      <c r="H994" s="76">
        <f>SUM(H995:H997)</f>
        <v>10.92</v>
      </c>
    </row>
    <row r="995" spans="2:8">
      <c r="B995" s="84" t="s">
        <v>74</v>
      </c>
      <c r="C995" s="79"/>
      <c r="D995" s="73" t="s">
        <v>75</v>
      </c>
      <c r="E995" s="72" t="s">
        <v>76</v>
      </c>
      <c r="F995" s="80">
        <v>0.55000000000000004</v>
      </c>
      <c r="G995" s="456">
        <v>8.3000000000000007</v>
      </c>
      <c r="H995" s="76">
        <f>ROUND(G995*F995,2)</f>
        <v>4.57</v>
      </c>
    </row>
    <row r="996" spans="2:8">
      <c r="B996" s="84" t="s">
        <v>77</v>
      </c>
      <c r="C996" s="79"/>
      <c r="D996" s="73" t="s">
        <v>120</v>
      </c>
      <c r="E996" s="72" t="s">
        <v>76</v>
      </c>
      <c r="F996" s="80">
        <f>F995</f>
        <v>0.55000000000000004</v>
      </c>
      <c r="G996" s="456">
        <v>11.55</v>
      </c>
      <c r="H996" s="76">
        <f>ROUND(G996*F996,2)</f>
        <v>6.35</v>
      </c>
    </row>
    <row r="997" spans="2:8">
      <c r="B997" s="79"/>
      <c r="C997" s="79"/>
      <c r="D997" s="73"/>
      <c r="E997" s="72"/>
      <c r="F997" s="80"/>
      <c r="G997" s="456">
        <v>0</v>
      </c>
      <c r="H997" s="76">
        <f>ROUND(G997*F997,2)</f>
        <v>0</v>
      </c>
    </row>
    <row r="998" spans="2:8">
      <c r="B998" s="72"/>
      <c r="C998" s="72"/>
      <c r="D998" s="73" t="s">
        <v>67</v>
      </c>
      <c r="E998" s="72" t="s">
        <v>0</v>
      </c>
      <c r="F998" s="101">
        <v>90.25</v>
      </c>
      <c r="G998" s="465"/>
      <c r="H998" s="76"/>
    </row>
    <row r="999" spans="2:8">
      <c r="B999" s="72"/>
      <c r="C999" s="72"/>
      <c r="D999" s="73"/>
      <c r="E999" s="72"/>
      <c r="F999" s="80"/>
      <c r="G999" s="464"/>
      <c r="H999" s="86"/>
    </row>
    <row r="1000" spans="2:8">
      <c r="B1000" s="72"/>
      <c r="C1000" s="72"/>
      <c r="D1000" s="73" t="s">
        <v>68</v>
      </c>
      <c r="E1000" s="72"/>
      <c r="F1000" s="80"/>
      <c r="G1000" s="464"/>
      <c r="H1000" s="76">
        <f>SUM(H1001:H1005)</f>
        <v>86.740000000000009</v>
      </c>
    </row>
    <row r="1001" spans="2:8">
      <c r="B1001" s="84" t="s">
        <v>570</v>
      </c>
      <c r="C1001" s="79"/>
      <c r="D1001" s="73" t="s">
        <v>607</v>
      </c>
      <c r="E1001" s="72" t="s">
        <v>31</v>
      </c>
      <c r="F1001" s="80">
        <v>1</v>
      </c>
      <c r="G1001" s="456">
        <v>59.24</v>
      </c>
      <c r="H1001" s="76">
        <f>ROUND(G1001*F1001,2)</f>
        <v>59.24</v>
      </c>
    </row>
    <row r="1002" spans="2:8">
      <c r="B1002" s="84" t="s">
        <v>571</v>
      </c>
      <c r="C1002" s="79"/>
      <c r="D1002" s="73" t="s">
        <v>608</v>
      </c>
      <c r="E1002" s="72" t="s">
        <v>31</v>
      </c>
      <c r="F1002" s="80">
        <v>1</v>
      </c>
      <c r="G1002" s="456">
        <v>27.5</v>
      </c>
      <c r="H1002" s="76">
        <f>ROUND(G1002*F1002,2)</f>
        <v>27.5</v>
      </c>
    </row>
    <row r="1003" spans="2:8">
      <c r="B1003" s="84"/>
      <c r="C1003" s="79"/>
      <c r="D1003" s="73"/>
      <c r="E1003" s="72"/>
      <c r="F1003" s="80"/>
      <c r="G1003" s="81"/>
      <c r="H1003" s="76">
        <f>ROUND(G1003*F1003,2)</f>
        <v>0</v>
      </c>
    </row>
    <row r="1004" spans="2:8">
      <c r="B1004" s="79"/>
      <c r="C1004" s="79"/>
      <c r="D1004" s="73"/>
      <c r="E1004" s="72"/>
      <c r="F1004" s="80"/>
      <c r="G1004" s="81">
        <v>0</v>
      </c>
      <c r="H1004" s="76">
        <f>ROUND(G1004*F1004,2)</f>
        <v>0</v>
      </c>
    </row>
    <row r="1005" spans="2:8">
      <c r="B1005" s="72"/>
      <c r="C1005" s="72"/>
      <c r="D1005" s="73"/>
      <c r="E1005" s="72">
        <v>0</v>
      </c>
      <c r="F1005" s="74"/>
      <c r="G1005" s="81">
        <v>0</v>
      </c>
      <c r="H1005" s="76"/>
    </row>
    <row r="1006" spans="2:8">
      <c r="B1006" s="72"/>
      <c r="C1006" s="72"/>
      <c r="D1006" s="73" t="s">
        <v>71</v>
      </c>
      <c r="E1006" s="72"/>
      <c r="F1006" s="65"/>
      <c r="G1006" s="85"/>
      <c r="H1006" s="76">
        <f>+H1000+H994+H991-0.01</f>
        <v>97.65</v>
      </c>
    </row>
    <row r="1007" spans="2:8">
      <c r="B1007" s="72"/>
      <c r="C1007" s="72"/>
      <c r="D1007" s="73" t="s">
        <v>72</v>
      </c>
      <c r="E1007" s="72" t="s">
        <v>0</v>
      </c>
      <c r="F1007" s="65"/>
      <c r="G1007" s="85"/>
      <c r="H1007" s="76">
        <f>ROUND(H1006*F1007/100,2)</f>
        <v>0</v>
      </c>
    </row>
    <row r="1008" spans="2:8">
      <c r="B1008" s="72"/>
      <c r="C1008" s="72"/>
      <c r="D1008" s="73" t="s">
        <v>73</v>
      </c>
      <c r="E1008" s="72"/>
      <c r="F1008" s="74"/>
      <c r="G1008" s="85"/>
      <c r="H1008" s="76">
        <f>+H1007+H1006</f>
        <v>97.65</v>
      </c>
    </row>
    <row r="1009" spans="2:8">
      <c r="B1009" s="72"/>
      <c r="C1009" s="72"/>
      <c r="D1009" s="73"/>
      <c r="E1009" s="72"/>
      <c r="F1009" s="74"/>
      <c r="G1009" s="85"/>
      <c r="H1009" s="76"/>
    </row>
    <row r="1011" spans="2:8" s="152" customFormat="1" ht="57">
      <c r="B1011" s="282" t="s">
        <v>1007</v>
      </c>
      <c r="C1011" s="153" t="s">
        <v>579</v>
      </c>
      <c r="D1011" s="154" t="s">
        <v>300</v>
      </c>
      <c r="E1011" s="153" t="s">
        <v>49</v>
      </c>
      <c r="F1011" s="155">
        <v>1</v>
      </c>
      <c r="G1011" s="156">
        <f>H1030</f>
        <v>154.14000000000001</v>
      </c>
      <c r="H1011" s="157">
        <f>TRUNC(G1011*F1011,2)</f>
        <v>154.13999999999999</v>
      </c>
    </row>
    <row r="1012" spans="2:8">
      <c r="B1012" s="63"/>
      <c r="C1012" s="63"/>
      <c r="D1012" s="64"/>
      <c r="E1012" s="63"/>
      <c r="F1012" s="65"/>
      <c r="G1012" s="66"/>
      <c r="H1012" s="67"/>
    </row>
    <row r="1013" spans="2:8">
      <c r="B1013" s="72"/>
      <c r="C1013" s="72"/>
      <c r="D1013" s="73" t="s">
        <v>65</v>
      </c>
      <c r="E1013" s="72"/>
      <c r="F1013" s="74"/>
      <c r="G1013" s="75"/>
      <c r="H1013" s="76">
        <f>SUM(H1014:H1015)</f>
        <v>0</v>
      </c>
    </row>
    <row r="1014" spans="2:8">
      <c r="B1014" s="79"/>
      <c r="C1014" s="79"/>
      <c r="D1014" s="73"/>
      <c r="E1014" s="72"/>
      <c r="F1014" s="80"/>
      <c r="G1014" s="81"/>
      <c r="H1014" s="76">
        <f>ROUND(G1014*F1014,2)</f>
        <v>0</v>
      </c>
    </row>
    <row r="1015" spans="2:8">
      <c r="B1015" s="79"/>
      <c r="C1015" s="79"/>
      <c r="D1015" s="73"/>
      <c r="E1015" s="72"/>
      <c r="F1015" s="80"/>
      <c r="G1015" s="81"/>
      <c r="H1015" s="76">
        <f>ROUND(G1015*F1015,2)</f>
        <v>0</v>
      </c>
    </row>
    <row r="1016" spans="2:8">
      <c r="B1016" s="72"/>
      <c r="C1016" s="72"/>
      <c r="D1016" s="73" t="s">
        <v>66</v>
      </c>
      <c r="E1016" s="72"/>
      <c r="F1016" s="80">
        <v>0</v>
      </c>
      <c r="G1016" s="66"/>
      <c r="H1016" s="76">
        <f>SUM(H1017:H1019)</f>
        <v>29.21</v>
      </c>
    </row>
    <row r="1017" spans="2:8">
      <c r="B1017" s="84" t="s">
        <v>74</v>
      </c>
      <c r="C1017" s="79"/>
      <c r="D1017" s="73" t="s">
        <v>75</v>
      </c>
      <c r="E1017" s="72" t="s">
        <v>76</v>
      </c>
      <c r="F1017" s="80">
        <v>1.5</v>
      </c>
      <c r="G1017" s="456">
        <v>8.3000000000000007</v>
      </c>
      <c r="H1017" s="76">
        <f>ROUND(G1017*F1017,2)</f>
        <v>12.45</v>
      </c>
    </row>
    <row r="1018" spans="2:8">
      <c r="B1018" s="84" t="s">
        <v>98</v>
      </c>
      <c r="C1018" s="79"/>
      <c r="D1018" s="73" t="s">
        <v>120</v>
      </c>
      <c r="E1018" s="72" t="s">
        <v>76</v>
      </c>
      <c r="F1018" s="80">
        <f>F1017</f>
        <v>1.5</v>
      </c>
      <c r="G1018" s="456">
        <v>11.17</v>
      </c>
      <c r="H1018" s="76">
        <f>ROUND(G1018*F1018,2)</f>
        <v>16.760000000000002</v>
      </c>
    </row>
    <row r="1019" spans="2:8">
      <c r="B1019" s="79"/>
      <c r="C1019" s="79"/>
      <c r="D1019" s="73"/>
      <c r="E1019" s="72"/>
      <c r="F1019" s="80"/>
      <c r="G1019" s="81">
        <v>0</v>
      </c>
      <c r="H1019" s="76">
        <f>ROUND(G1019*F1019,2)</f>
        <v>0</v>
      </c>
    </row>
    <row r="1020" spans="2:8">
      <c r="B1020" s="72"/>
      <c r="C1020" s="72"/>
      <c r="D1020" s="73" t="s">
        <v>67</v>
      </c>
      <c r="E1020" s="72" t="s">
        <v>0</v>
      </c>
      <c r="F1020" s="803">
        <v>90.25</v>
      </c>
      <c r="G1020" s="803"/>
      <c r="H1020" s="76"/>
    </row>
    <row r="1021" spans="2:8">
      <c r="B1021" s="72"/>
      <c r="C1021" s="72"/>
      <c r="D1021" s="73"/>
      <c r="E1021" s="72"/>
      <c r="F1021" s="80"/>
      <c r="G1021" s="85"/>
      <c r="H1021" s="86"/>
    </row>
    <row r="1022" spans="2:8">
      <c r="B1022" s="72"/>
      <c r="C1022" s="72"/>
      <c r="D1022" s="73" t="s">
        <v>68</v>
      </c>
      <c r="E1022" s="72"/>
      <c r="F1022" s="80"/>
      <c r="G1022" s="464"/>
      <c r="H1022" s="76">
        <f>SUM(H1023:H1027)</f>
        <v>124.94</v>
      </c>
    </row>
    <row r="1023" spans="2:8">
      <c r="B1023" s="84">
        <v>10228</v>
      </c>
      <c r="C1023" s="79"/>
      <c r="D1023" s="92" t="str">
        <f>D1011</f>
        <v>Válvula de descarga baixa pressão 1.1/2"</v>
      </c>
      <c r="E1023" s="72" t="s">
        <v>31</v>
      </c>
      <c r="F1023" s="80">
        <v>1</v>
      </c>
      <c r="G1023" s="456">
        <v>124.94</v>
      </c>
      <c r="H1023" s="76">
        <f>ROUND(G1023*F1023,2)</f>
        <v>124.94</v>
      </c>
    </row>
    <row r="1024" spans="2:8">
      <c r="B1024" s="84"/>
      <c r="C1024" s="79"/>
      <c r="D1024" s="73"/>
      <c r="E1024" s="72"/>
      <c r="F1024" s="80"/>
      <c r="G1024" s="456"/>
      <c r="H1024" s="76">
        <f>ROUND(G1024*F1024,2)</f>
        <v>0</v>
      </c>
    </row>
    <row r="1025" spans="2:8">
      <c r="B1025" s="84"/>
      <c r="C1025" s="79"/>
      <c r="D1025" s="73"/>
      <c r="E1025" s="72"/>
      <c r="F1025" s="80"/>
      <c r="G1025" s="81"/>
      <c r="H1025" s="76">
        <f>ROUND(G1025*F1025,2)</f>
        <v>0</v>
      </c>
    </row>
    <row r="1026" spans="2:8">
      <c r="B1026" s="79"/>
      <c r="C1026" s="79"/>
      <c r="D1026" s="73"/>
      <c r="E1026" s="72"/>
      <c r="F1026" s="80"/>
      <c r="G1026" s="81">
        <v>0</v>
      </c>
      <c r="H1026" s="76">
        <f>ROUND(G1026*F1026,2)</f>
        <v>0</v>
      </c>
    </row>
    <row r="1027" spans="2:8">
      <c r="B1027" s="72"/>
      <c r="C1027" s="72"/>
      <c r="D1027" s="73"/>
      <c r="E1027" s="72">
        <v>0</v>
      </c>
      <c r="F1027" s="74"/>
      <c r="G1027" s="81">
        <v>0</v>
      </c>
      <c r="H1027" s="76"/>
    </row>
    <row r="1028" spans="2:8">
      <c r="B1028" s="72"/>
      <c r="C1028" s="72"/>
      <c r="D1028" s="73" t="s">
        <v>71</v>
      </c>
      <c r="E1028" s="72"/>
      <c r="F1028" s="65"/>
      <c r="G1028" s="85"/>
      <c r="H1028" s="76">
        <f>+H1022+H1016+H1013-0.01</f>
        <v>154.14000000000001</v>
      </c>
    </row>
    <row r="1029" spans="2:8">
      <c r="B1029" s="72"/>
      <c r="C1029" s="72"/>
      <c r="D1029" s="73" t="s">
        <v>72</v>
      </c>
      <c r="E1029" s="72" t="s">
        <v>0</v>
      </c>
      <c r="F1029" s="65"/>
      <c r="G1029" s="85"/>
      <c r="H1029" s="76">
        <f>ROUND(H1028*F1029/100,2)</f>
        <v>0</v>
      </c>
    </row>
    <row r="1030" spans="2:8">
      <c r="B1030" s="72"/>
      <c r="C1030" s="72"/>
      <c r="D1030" s="73" t="s">
        <v>73</v>
      </c>
      <c r="E1030" s="72"/>
      <c r="F1030" s="74"/>
      <c r="G1030" s="85"/>
      <c r="H1030" s="76">
        <f>+H1029+H1028</f>
        <v>154.14000000000001</v>
      </c>
    </row>
    <row r="1031" spans="2:8">
      <c r="B1031" s="72"/>
      <c r="C1031" s="72"/>
      <c r="D1031" s="73"/>
      <c r="E1031" s="72"/>
      <c r="F1031" s="74"/>
      <c r="G1031" s="85"/>
      <c r="H1031" s="76"/>
    </row>
    <row r="1033" spans="2:8" ht="57">
      <c r="B1033" s="282" t="s">
        <v>1007</v>
      </c>
      <c r="C1033" s="149" t="s">
        <v>580</v>
      </c>
      <c r="D1033" s="150" t="s">
        <v>301</v>
      </c>
      <c r="E1033" s="149" t="s">
        <v>49</v>
      </c>
      <c r="F1033" s="151">
        <v>1</v>
      </c>
      <c r="G1033" s="147">
        <f>H1052</f>
        <v>154.14000000000001</v>
      </c>
      <c r="H1033" s="148">
        <f>TRUNC(G1033*F1033,2)</f>
        <v>154.13999999999999</v>
      </c>
    </row>
    <row r="1034" spans="2:8">
      <c r="B1034" s="63"/>
      <c r="C1034" s="63"/>
      <c r="D1034" s="64"/>
      <c r="E1034" s="63"/>
      <c r="F1034" s="65"/>
      <c r="G1034" s="66"/>
      <c r="H1034" s="67"/>
    </row>
    <row r="1035" spans="2:8">
      <c r="B1035" s="72"/>
      <c r="C1035" s="72"/>
      <c r="D1035" s="73" t="s">
        <v>65</v>
      </c>
      <c r="E1035" s="72"/>
      <c r="F1035" s="74"/>
      <c r="G1035" s="75"/>
      <c r="H1035" s="76">
        <f>SUM(H1036:H1037)</f>
        <v>0</v>
      </c>
    </row>
    <row r="1036" spans="2:8">
      <c r="B1036" s="79"/>
      <c r="C1036" s="79"/>
      <c r="D1036" s="73"/>
      <c r="E1036" s="72"/>
      <c r="F1036" s="80"/>
      <c r="G1036" s="81"/>
      <c r="H1036" s="76">
        <f>ROUND(G1036*F1036,2)</f>
        <v>0</v>
      </c>
    </row>
    <row r="1037" spans="2:8">
      <c r="B1037" s="79"/>
      <c r="C1037" s="79"/>
      <c r="D1037" s="73"/>
      <c r="E1037" s="72"/>
      <c r="F1037" s="80"/>
      <c r="G1037" s="81"/>
      <c r="H1037" s="76">
        <f>ROUND(G1037*F1037,2)</f>
        <v>0</v>
      </c>
    </row>
    <row r="1038" spans="2:8">
      <c r="B1038" s="72"/>
      <c r="C1038" s="72"/>
      <c r="D1038" s="73" t="s">
        <v>66</v>
      </c>
      <c r="E1038" s="72"/>
      <c r="F1038" s="80">
        <v>0</v>
      </c>
      <c r="G1038" s="66"/>
      <c r="H1038" s="76">
        <f>SUM(H1039:H1041)</f>
        <v>29.21</v>
      </c>
    </row>
    <row r="1039" spans="2:8">
      <c r="B1039" s="84" t="s">
        <v>74</v>
      </c>
      <c r="C1039" s="79"/>
      <c r="D1039" s="73" t="s">
        <v>75</v>
      </c>
      <c r="E1039" s="72" t="s">
        <v>76</v>
      </c>
      <c r="F1039" s="80">
        <v>1.5</v>
      </c>
      <c r="G1039" s="456">
        <v>8.3000000000000007</v>
      </c>
      <c r="H1039" s="76">
        <f>ROUND(G1039*F1039,2)</f>
        <v>12.45</v>
      </c>
    </row>
    <row r="1040" spans="2:8">
      <c r="B1040" s="84" t="s">
        <v>98</v>
      </c>
      <c r="C1040" s="79"/>
      <c r="D1040" s="73" t="s">
        <v>120</v>
      </c>
      <c r="E1040" s="72" t="s">
        <v>76</v>
      </c>
      <c r="F1040" s="80">
        <f>F1039</f>
        <v>1.5</v>
      </c>
      <c r="G1040" s="456">
        <v>11.17</v>
      </c>
      <c r="H1040" s="76">
        <f>ROUND(G1040*F1040,2)</f>
        <v>16.760000000000002</v>
      </c>
    </row>
    <row r="1041" spans="2:8">
      <c r="B1041" s="79"/>
      <c r="C1041" s="79"/>
      <c r="D1041" s="73"/>
      <c r="E1041" s="72"/>
      <c r="F1041" s="80"/>
      <c r="G1041" s="81">
        <v>0</v>
      </c>
      <c r="H1041" s="76">
        <f>ROUND(G1041*F1041,2)</f>
        <v>0</v>
      </c>
    </row>
    <row r="1042" spans="2:8">
      <c r="B1042" s="72"/>
      <c r="C1042" s="72"/>
      <c r="D1042" s="73" t="s">
        <v>67</v>
      </c>
      <c r="E1042" s="72" t="s">
        <v>0</v>
      </c>
      <c r="F1042" s="803">
        <v>90.25</v>
      </c>
      <c r="G1042" s="803"/>
      <c r="H1042" s="76"/>
    </row>
    <row r="1043" spans="2:8">
      <c r="B1043" s="72"/>
      <c r="C1043" s="72"/>
      <c r="D1043" s="73"/>
      <c r="E1043" s="72"/>
      <c r="F1043" s="80"/>
      <c r="G1043" s="85"/>
      <c r="H1043" s="86"/>
    </row>
    <row r="1044" spans="2:8">
      <c r="B1044" s="72"/>
      <c r="C1044" s="72"/>
      <c r="D1044" s="73" t="s">
        <v>68</v>
      </c>
      <c r="E1044" s="72"/>
      <c r="F1044" s="80"/>
      <c r="G1044" s="85"/>
      <c r="H1044" s="76">
        <f>SUM(H1045:H1049)</f>
        <v>124.94</v>
      </c>
    </row>
    <row r="1045" spans="2:8">
      <c r="B1045" s="84">
        <v>10228</v>
      </c>
      <c r="C1045" s="79"/>
      <c r="D1045" s="92" t="str">
        <f>D1033</f>
        <v>Válvula de descarga baixa pressão 1.1/2" - PNE</v>
      </c>
      <c r="E1045" s="72" t="s">
        <v>31</v>
      </c>
      <c r="F1045" s="80">
        <v>1</v>
      </c>
      <c r="G1045" s="456">
        <v>124.94</v>
      </c>
      <c r="H1045" s="76">
        <f>ROUND(G1045*F1045,2)</f>
        <v>124.94</v>
      </c>
    </row>
    <row r="1046" spans="2:8">
      <c r="B1046" s="84"/>
      <c r="C1046" s="79"/>
      <c r="D1046" s="73"/>
      <c r="E1046" s="72"/>
      <c r="F1046" s="80"/>
      <c r="G1046" s="456"/>
      <c r="H1046" s="76">
        <f>ROUND(G1046*F1046,2)</f>
        <v>0</v>
      </c>
    </row>
    <row r="1047" spans="2:8">
      <c r="B1047" s="84"/>
      <c r="C1047" s="79"/>
      <c r="D1047" s="73"/>
      <c r="E1047" s="72"/>
      <c r="F1047" s="80"/>
      <c r="G1047" s="81"/>
      <c r="H1047" s="76">
        <f>ROUND(G1047*F1047,2)</f>
        <v>0</v>
      </c>
    </row>
    <row r="1048" spans="2:8">
      <c r="B1048" s="79"/>
      <c r="C1048" s="79"/>
      <c r="D1048" s="73"/>
      <c r="E1048" s="72"/>
      <c r="F1048" s="80"/>
      <c r="G1048" s="81">
        <v>0</v>
      </c>
      <c r="H1048" s="76">
        <f>ROUND(G1048*F1048,2)</f>
        <v>0</v>
      </c>
    </row>
    <row r="1049" spans="2:8">
      <c r="B1049" s="72"/>
      <c r="C1049" s="72"/>
      <c r="D1049" s="73"/>
      <c r="E1049" s="72">
        <v>0</v>
      </c>
      <c r="F1049" s="74"/>
      <c r="G1049" s="81">
        <v>0</v>
      </c>
      <c r="H1049" s="76"/>
    </row>
    <row r="1050" spans="2:8">
      <c r="B1050" s="72"/>
      <c r="C1050" s="72"/>
      <c r="D1050" s="73" t="s">
        <v>71</v>
      </c>
      <c r="E1050" s="72"/>
      <c r="F1050" s="65"/>
      <c r="G1050" s="85"/>
      <c r="H1050" s="76">
        <f>+H1044+H1038+H1035-0.01</f>
        <v>154.14000000000001</v>
      </c>
    </row>
    <row r="1051" spans="2:8">
      <c r="B1051" s="72"/>
      <c r="C1051" s="72"/>
      <c r="D1051" s="73" t="s">
        <v>72</v>
      </c>
      <c r="E1051" s="72" t="s">
        <v>0</v>
      </c>
      <c r="F1051" s="65"/>
      <c r="G1051" s="85"/>
      <c r="H1051" s="76">
        <f>ROUND(H1050*F1051/100,2)</f>
        <v>0</v>
      </c>
    </row>
    <row r="1052" spans="2:8">
      <c r="B1052" s="72"/>
      <c r="C1052" s="72"/>
      <c r="D1052" s="73" t="s">
        <v>73</v>
      </c>
      <c r="E1052" s="72"/>
      <c r="F1052" s="74"/>
      <c r="G1052" s="85"/>
      <c r="H1052" s="76">
        <f>+H1051+H1050</f>
        <v>154.14000000000001</v>
      </c>
    </row>
    <row r="1053" spans="2:8">
      <c r="B1053" s="72"/>
      <c r="C1053" s="72"/>
      <c r="D1053" s="73"/>
      <c r="E1053" s="72"/>
      <c r="F1053" s="74"/>
      <c r="G1053" s="85"/>
      <c r="H1053" s="76"/>
    </row>
    <row r="1055" spans="2:8" s="152" customFormat="1" ht="57">
      <c r="B1055" s="282" t="s">
        <v>1007</v>
      </c>
      <c r="C1055" s="153" t="s">
        <v>718</v>
      </c>
      <c r="D1055" s="154" t="s">
        <v>550</v>
      </c>
      <c r="E1055" s="153" t="s">
        <v>49</v>
      </c>
      <c r="F1055" s="155">
        <v>1</v>
      </c>
      <c r="G1055" s="156">
        <f>H1074</f>
        <v>1.51</v>
      </c>
      <c r="H1055" s="157">
        <f>TRUNC(G1055*F1055,2)</f>
        <v>1.51</v>
      </c>
    </row>
    <row r="1056" spans="2:8">
      <c r="B1056" s="63"/>
      <c r="C1056" s="63"/>
      <c r="D1056" s="64"/>
      <c r="E1056" s="63"/>
      <c r="F1056" s="65"/>
      <c r="G1056" s="66"/>
      <c r="H1056" s="67"/>
    </row>
    <row r="1057" spans="2:8">
      <c r="B1057" s="72"/>
      <c r="C1057" s="72"/>
      <c r="D1057" s="73" t="s">
        <v>65</v>
      </c>
      <c r="E1057" s="72"/>
      <c r="F1057" s="74"/>
      <c r="G1057" s="75"/>
      <c r="H1057" s="76">
        <f>SUM(H1058:H1059)</f>
        <v>0</v>
      </c>
    </row>
    <row r="1058" spans="2:8">
      <c r="B1058" s="79"/>
      <c r="C1058" s="79"/>
      <c r="D1058" s="73"/>
      <c r="E1058" s="72"/>
      <c r="F1058" s="80"/>
      <c r="G1058" s="81"/>
      <c r="H1058" s="76">
        <f>ROUND(G1058*F1058,2)</f>
        <v>0</v>
      </c>
    </row>
    <row r="1059" spans="2:8">
      <c r="B1059" s="79"/>
      <c r="C1059" s="79"/>
      <c r="D1059" s="73"/>
      <c r="E1059" s="72"/>
      <c r="F1059" s="80"/>
      <c r="G1059" s="81"/>
      <c r="H1059" s="76">
        <f>ROUND(G1059*F1059,2)</f>
        <v>0</v>
      </c>
    </row>
    <row r="1060" spans="2:8">
      <c r="B1060" s="72"/>
      <c r="C1060" s="72"/>
      <c r="D1060" s="73" t="s">
        <v>66</v>
      </c>
      <c r="E1060" s="72"/>
      <c r="F1060" s="80">
        <v>0</v>
      </c>
      <c r="G1060" s="66"/>
      <c r="H1060" s="76">
        <f>SUM(H1061:H1063)</f>
        <v>0.79</v>
      </c>
    </row>
    <row r="1061" spans="2:8">
      <c r="B1061" s="84" t="s">
        <v>74</v>
      </c>
      <c r="C1061" s="79"/>
      <c r="D1061" s="73" t="s">
        <v>75</v>
      </c>
      <c r="E1061" s="72" t="s">
        <v>76</v>
      </c>
      <c r="F1061" s="80">
        <v>0.04</v>
      </c>
      <c r="G1061" s="456">
        <v>8.3000000000000007</v>
      </c>
      <c r="H1061" s="76">
        <f>ROUND(G1061*F1061,2)</f>
        <v>0.33</v>
      </c>
    </row>
    <row r="1062" spans="2:8">
      <c r="B1062" s="84" t="s">
        <v>77</v>
      </c>
      <c r="C1062" s="79"/>
      <c r="D1062" s="73" t="s">
        <v>120</v>
      </c>
      <c r="E1062" s="72" t="s">
        <v>76</v>
      </c>
      <c r="F1062" s="80">
        <f>F1061</f>
        <v>0.04</v>
      </c>
      <c r="G1062" s="456">
        <v>11.55</v>
      </c>
      <c r="H1062" s="76">
        <f>ROUND(G1062*F1062,2)</f>
        <v>0.46</v>
      </c>
    </row>
    <row r="1063" spans="2:8">
      <c r="B1063" s="79"/>
      <c r="C1063" s="79"/>
      <c r="D1063" s="73"/>
      <c r="E1063" s="72"/>
      <c r="F1063" s="80"/>
      <c r="G1063" s="456">
        <v>0</v>
      </c>
      <c r="H1063" s="76">
        <f>ROUND(G1063*F1063,2)</f>
        <v>0</v>
      </c>
    </row>
    <row r="1064" spans="2:8">
      <c r="B1064" s="72"/>
      <c r="C1064" s="72"/>
      <c r="D1064" s="73" t="s">
        <v>67</v>
      </c>
      <c r="E1064" s="72" t="s">
        <v>0</v>
      </c>
      <c r="F1064" s="803">
        <v>90.25</v>
      </c>
      <c r="G1064" s="803"/>
      <c r="H1064" s="76"/>
    </row>
    <row r="1065" spans="2:8">
      <c r="B1065" s="72"/>
      <c r="C1065" s="72"/>
      <c r="D1065" s="73"/>
      <c r="E1065" s="72"/>
      <c r="F1065" s="80"/>
      <c r="G1065" s="85"/>
      <c r="H1065" s="86"/>
    </row>
    <row r="1066" spans="2:8">
      <c r="B1066" s="72"/>
      <c r="C1066" s="72"/>
      <c r="D1066" s="73" t="s">
        <v>68</v>
      </c>
      <c r="E1066" s="72"/>
      <c r="F1066" s="80"/>
      <c r="G1066" s="85"/>
      <c r="H1066" s="76">
        <f>SUM(H1067:H1071)</f>
        <v>0.73</v>
      </c>
    </row>
    <row r="1067" spans="2:8" ht="18.75" customHeight="1">
      <c r="B1067" s="84" t="s">
        <v>551</v>
      </c>
      <c r="C1067" s="79"/>
      <c r="D1067" s="73" t="str">
        <f>D1055</f>
        <v>BUCHA DE REDUÇÃO SOLDAVEL CURTO 32MM - 25MM</v>
      </c>
      <c r="E1067" s="72" t="s">
        <v>31</v>
      </c>
      <c r="F1067" s="80">
        <v>1</v>
      </c>
      <c r="G1067" s="456">
        <v>0.73</v>
      </c>
      <c r="H1067" s="76">
        <f>ROUND(G1067*F1067,2)</f>
        <v>0.73</v>
      </c>
    </row>
    <row r="1068" spans="2:8">
      <c r="B1068" s="84"/>
      <c r="C1068" s="79"/>
      <c r="D1068" s="73"/>
      <c r="E1068" s="72"/>
      <c r="F1068" s="80"/>
      <c r="G1068" s="81"/>
      <c r="H1068" s="76"/>
    </row>
    <row r="1069" spans="2:8">
      <c r="B1069" s="84"/>
      <c r="C1069" s="79"/>
      <c r="D1069" s="73"/>
      <c r="E1069" s="72"/>
      <c r="F1069" s="80"/>
      <c r="G1069" s="81"/>
      <c r="H1069" s="76">
        <f>ROUND(G1069*F1069,2)</f>
        <v>0</v>
      </c>
    </row>
    <row r="1070" spans="2:8">
      <c r="B1070" s="79"/>
      <c r="C1070" s="79"/>
      <c r="D1070" s="73"/>
      <c r="E1070" s="72"/>
      <c r="F1070" s="80"/>
      <c r="G1070" s="81">
        <v>0</v>
      </c>
      <c r="H1070" s="76">
        <f>ROUND(G1070*F1070,2)</f>
        <v>0</v>
      </c>
    </row>
    <row r="1071" spans="2:8">
      <c r="B1071" s="72"/>
      <c r="C1071" s="72"/>
      <c r="D1071" s="73"/>
      <c r="E1071" s="72">
        <v>0</v>
      </c>
      <c r="F1071" s="74"/>
      <c r="G1071" s="81">
        <v>0</v>
      </c>
      <c r="H1071" s="76"/>
    </row>
    <row r="1072" spans="2:8">
      <c r="B1072" s="72"/>
      <c r="C1072" s="72"/>
      <c r="D1072" s="73" t="s">
        <v>71</v>
      </c>
      <c r="E1072" s="72"/>
      <c r="F1072" s="65"/>
      <c r="G1072" s="85"/>
      <c r="H1072" s="76">
        <f>+H1066+H1060+H1057-0.01</f>
        <v>1.51</v>
      </c>
    </row>
    <row r="1073" spans="2:8">
      <c r="B1073" s="72"/>
      <c r="C1073" s="72"/>
      <c r="D1073" s="73" t="s">
        <v>72</v>
      </c>
      <c r="E1073" s="72" t="s">
        <v>0</v>
      </c>
      <c r="F1073" s="65"/>
      <c r="G1073" s="85"/>
      <c r="H1073" s="76">
        <f>ROUND(H1072*F1073/100,2)</f>
        <v>0</v>
      </c>
    </row>
    <row r="1074" spans="2:8">
      <c r="B1074" s="72"/>
      <c r="C1074" s="72"/>
      <c r="D1074" s="73" t="s">
        <v>73</v>
      </c>
      <c r="E1074" s="72"/>
      <c r="F1074" s="74"/>
      <c r="G1074" s="85"/>
      <c r="H1074" s="76">
        <f>+H1073+H1072</f>
        <v>1.51</v>
      </c>
    </row>
    <row r="1075" spans="2:8">
      <c r="B1075" s="72"/>
      <c r="C1075" s="72"/>
      <c r="D1075" s="73"/>
      <c r="E1075" s="72"/>
      <c r="F1075" s="74"/>
      <c r="G1075" s="85"/>
      <c r="H1075" s="76"/>
    </row>
    <row r="1077" spans="2:8" s="152" customFormat="1" ht="57">
      <c r="B1077" s="282" t="s">
        <v>1007</v>
      </c>
      <c r="C1077" s="153" t="s">
        <v>719</v>
      </c>
      <c r="D1077" s="154" t="s">
        <v>546</v>
      </c>
      <c r="E1077" s="153" t="s">
        <v>49</v>
      </c>
      <c r="F1077" s="155">
        <v>1</v>
      </c>
      <c r="G1077" s="156">
        <f>H1096</f>
        <v>9.7000000000000011</v>
      </c>
      <c r="H1077" s="157">
        <f>TRUNC(G1077*F1077,2)</f>
        <v>9.6999999999999993</v>
      </c>
    </row>
    <row r="1078" spans="2:8">
      <c r="B1078" s="63"/>
      <c r="C1078" s="63"/>
      <c r="D1078" s="64"/>
      <c r="E1078" s="63"/>
      <c r="F1078" s="65"/>
      <c r="G1078" s="66"/>
      <c r="H1078" s="67"/>
    </row>
    <row r="1079" spans="2:8">
      <c r="B1079" s="72"/>
      <c r="C1079" s="72"/>
      <c r="D1079" s="73" t="s">
        <v>65</v>
      </c>
      <c r="E1079" s="72"/>
      <c r="F1079" s="74"/>
      <c r="G1079" s="75"/>
      <c r="H1079" s="76">
        <f>SUM(H1080:H1081)</f>
        <v>0</v>
      </c>
    </row>
    <row r="1080" spans="2:8">
      <c r="B1080" s="79"/>
      <c r="C1080" s="79"/>
      <c r="D1080" s="73"/>
      <c r="E1080" s="72"/>
      <c r="F1080" s="80"/>
      <c r="G1080" s="81"/>
      <c r="H1080" s="76">
        <f>ROUND(G1080*F1080,2)</f>
        <v>0</v>
      </c>
    </row>
    <row r="1081" spans="2:8">
      <c r="B1081" s="79"/>
      <c r="C1081" s="79"/>
      <c r="D1081" s="73"/>
      <c r="E1081" s="72"/>
      <c r="F1081" s="80"/>
      <c r="G1081" s="81"/>
      <c r="H1081" s="76">
        <f>ROUND(G1081*F1081,2)</f>
        <v>0</v>
      </c>
    </row>
    <row r="1082" spans="2:8">
      <c r="B1082" s="72"/>
      <c r="C1082" s="72"/>
      <c r="D1082" s="73" t="s">
        <v>66</v>
      </c>
      <c r="E1082" s="72"/>
      <c r="F1082" s="80">
        <v>0</v>
      </c>
      <c r="G1082" s="66"/>
      <c r="H1082" s="76">
        <f>SUM(H1083:H1085)</f>
        <v>4.57</v>
      </c>
    </row>
    <row r="1083" spans="2:8">
      <c r="B1083" s="84" t="s">
        <v>74</v>
      </c>
      <c r="C1083" s="79"/>
      <c r="D1083" s="73" t="s">
        <v>75</v>
      </c>
      <c r="E1083" s="72" t="s">
        <v>76</v>
      </c>
      <c r="F1083" s="80">
        <v>0.23</v>
      </c>
      <c r="G1083" s="456">
        <v>8.3000000000000007</v>
      </c>
      <c r="H1083" s="76">
        <f>ROUND(G1083*F1083,2)</f>
        <v>1.91</v>
      </c>
    </row>
    <row r="1084" spans="2:8">
      <c r="B1084" s="84" t="s">
        <v>77</v>
      </c>
      <c r="C1084" s="79"/>
      <c r="D1084" s="73" t="s">
        <v>120</v>
      </c>
      <c r="E1084" s="72" t="s">
        <v>76</v>
      </c>
      <c r="F1084" s="80">
        <f>F1083</f>
        <v>0.23</v>
      </c>
      <c r="G1084" s="456">
        <v>11.55</v>
      </c>
      <c r="H1084" s="76">
        <f>ROUND(G1084*F1084,2)</f>
        <v>2.66</v>
      </c>
    </row>
    <row r="1085" spans="2:8">
      <c r="B1085" s="79"/>
      <c r="C1085" s="79"/>
      <c r="D1085" s="73"/>
      <c r="E1085" s="72"/>
      <c r="F1085" s="80"/>
      <c r="G1085" s="81">
        <v>0</v>
      </c>
      <c r="H1085" s="76">
        <f>ROUND(G1085*F1085,2)</f>
        <v>0</v>
      </c>
    </row>
    <row r="1086" spans="2:8">
      <c r="B1086" s="72"/>
      <c r="C1086" s="72"/>
      <c r="D1086" s="73" t="s">
        <v>67</v>
      </c>
      <c r="E1086" s="72" t="s">
        <v>0</v>
      </c>
      <c r="F1086" s="803">
        <v>90.25</v>
      </c>
      <c r="G1086" s="803"/>
      <c r="H1086" s="76"/>
    </row>
    <row r="1087" spans="2:8">
      <c r="B1087" s="72"/>
      <c r="C1087" s="72"/>
      <c r="D1087" s="73"/>
      <c r="E1087" s="72"/>
      <c r="F1087" s="80"/>
      <c r="G1087" s="85"/>
      <c r="H1087" s="86"/>
    </row>
    <row r="1088" spans="2:8">
      <c r="B1088" s="72"/>
      <c r="C1088" s="72"/>
      <c r="D1088" s="73" t="s">
        <v>68</v>
      </c>
      <c r="E1088" s="72"/>
      <c r="F1088" s="80"/>
      <c r="G1088" s="85"/>
      <c r="H1088" s="76">
        <f>SUM(H1089:H1093)</f>
        <v>5.14</v>
      </c>
    </row>
    <row r="1089" spans="2:8" ht="18.75" customHeight="1">
      <c r="B1089" s="84" t="s">
        <v>547</v>
      </c>
      <c r="C1089" s="79"/>
      <c r="D1089" s="73" t="str">
        <f>D1077</f>
        <v>BUCHA DE REDUÇÃO SOLDAVEL CURTO 60MM - 50MM</v>
      </c>
      <c r="E1089" s="72" t="s">
        <v>31</v>
      </c>
      <c r="F1089" s="80">
        <v>1</v>
      </c>
      <c r="G1089" s="456">
        <v>5.14</v>
      </c>
      <c r="H1089" s="76">
        <f>ROUND(G1089*F1089,2)</f>
        <v>5.14</v>
      </c>
    </row>
    <row r="1090" spans="2:8">
      <c r="B1090" s="84"/>
      <c r="C1090" s="79"/>
      <c r="D1090" s="73"/>
      <c r="E1090" s="72"/>
      <c r="F1090" s="80"/>
      <c r="G1090" s="81"/>
      <c r="H1090" s="76"/>
    </row>
    <row r="1091" spans="2:8">
      <c r="B1091" s="84"/>
      <c r="C1091" s="79"/>
      <c r="D1091" s="73"/>
      <c r="E1091" s="72"/>
      <c r="F1091" s="80"/>
      <c r="G1091" s="81"/>
      <c r="H1091" s="76">
        <f>ROUND(G1091*F1091,2)</f>
        <v>0</v>
      </c>
    </row>
    <row r="1092" spans="2:8">
      <c r="B1092" s="79"/>
      <c r="C1092" s="79"/>
      <c r="D1092" s="73"/>
      <c r="E1092" s="72"/>
      <c r="F1092" s="80"/>
      <c r="G1092" s="81">
        <v>0</v>
      </c>
      <c r="H1092" s="76">
        <f>ROUND(G1092*F1092,2)</f>
        <v>0</v>
      </c>
    </row>
    <row r="1093" spans="2:8">
      <c r="B1093" s="72"/>
      <c r="C1093" s="72"/>
      <c r="D1093" s="73"/>
      <c r="E1093" s="72">
        <v>0</v>
      </c>
      <c r="F1093" s="74"/>
      <c r="G1093" s="81">
        <v>0</v>
      </c>
      <c r="H1093" s="76"/>
    </row>
    <row r="1094" spans="2:8">
      <c r="B1094" s="72"/>
      <c r="C1094" s="72"/>
      <c r="D1094" s="73" t="s">
        <v>71</v>
      </c>
      <c r="E1094" s="72"/>
      <c r="F1094" s="65"/>
      <c r="G1094" s="85"/>
      <c r="H1094" s="76">
        <f>+H1088+H1082+H1079-0.01</f>
        <v>9.7000000000000011</v>
      </c>
    </row>
    <row r="1095" spans="2:8">
      <c r="B1095" s="72"/>
      <c r="C1095" s="72"/>
      <c r="D1095" s="73" t="s">
        <v>72</v>
      </c>
      <c r="E1095" s="72" t="s">
        <v>0</v>
      </c>
      <c r="F1095" s="65"/>
      <c r="G1095" s="85"/>
      <c r="H1095" s="76">
        <f>ROUND(H1094*F1095/100,2)</f>
        <v>0</v>
      </c>
    </row>
    <row r="1096" spans="2:8">
      <c r="B1096" s="72"/>
      <c r="C1096" s="72"/>
      <c r="D1096" s="73" t="s">
        <v>73</v>
      </c>
      <c r="E1096" s="72"/>
      <c r="F1096" s="74"/>
      <c r="G1096" s="85"/>
      <c r="H1096" s="76">
        <f>+H1095+H1094</f>
        <v>9.7000000000000011</v>
      </c>
    </row>
    <row r="1097" spans="2:8">
      <c r="B1097" s="72"/>
      <c r="C1097" s="72"/>
      <c r="D1097" s="73"/>
      <c r="E1097" s="72"/>
      <c r="F1097" s="74"/>
      <c r="G1097" s="85"/>
      <c r="H1097" s="76"/>
    </row>
    <row r="1099" spans="2:8" s="152" customFormat="1" ht="57">
      <c r="B1099" s="282" t="s">
        <v>1007</v>
      </c>
      <c r="C1099" s="153" t="s">
        <v>720</v>
      </c>
      <c r="D1099" s="154" t="s">
        <v>549</v>
      </c>
      <c r="E1099" s="153" t="s">
        <v>49</v>
      </c>
      <c r="F1099" s="155">
        <v>1</v>
      </c>
      <c r="G1099" s="156">
        <f>H1118</f>
        <v>17.259999999999998</v>
      </c>
      <c r="H1099" s="157">
        <f>TRUNC(G1099*F1099,2)</f>
        <v>17.260000000000002</v>
      </c>
    </row>
    <row r="1100" spans="2:8">
      <c r="B1100" s="63"/>
      <c r="C1100" s="63"/>
      <c r="D1100" s="64"/>
      <c r="E1100" s="63"/>
      <c r="F1100" s="65"/>
      <c r="G1100" s="66"/>
      <c r="H1100" s="67"/>
    </row>
    <row r="1101" spans="2:8">
      <c r="B1101" s="72"/>
      <c r="C1101" s="72"/>
      <c r="D1101" s="73" t="s">
        <v>65</v>
      </c>
      <c r="E1101" s="72"/>
      <c r="F1101" s="74"/>
      <c r="G1101" s="75"/>
      <c r="H1101" s="76">
        <f>SUM(H1102:H1103)</f>
        <v>0</v>
      </c>
    </row>
    <row r="1102" spans="2:8">
      <c r="B1102" s="79"/>
      <c r="C1102" s="79"/>
      <c r="D1102" s="73"/>
      <c r="E1102" s="72"/>
      <c r="F1102" s="80"/>
      <c r="G1102" s="81"/>
      <c r="H1102" s="76">
        <f>ROUND(G1102*F1102,2)</f>
        <v>0</v>
      </c>
    </row>
    <row r="1103" spans="2:8">
      <c r="B1103" s="79"/>
      <c r="C1103" s="79"/>
      <c r="D1103" s="73"/>
      <c r="E1103" s="72"/>
      <c r="F1103" s="80"/>
      <c r="G1103" s="81"/>
      <c r="H1103" s="76">
        <f>ROUND(G1103*F1103,2)</f>
        <v>0</v>
      </c>
    </row>
    <row r="1104" spans="2:8">
      <c r="B1104" s="72"/>
      <c r="C1104" s="72"/>
      <c r="D1104" s="73" t="s">
        <v>66</v>
      </c>
      <c r="E1104" s="72"/>
      <c r="F1104" s="80">
        <v>0</v>
      </c>
      <c r="G1104" s="457"/>
      <c r="H1104" s="76">
        <f>SUM(H1105:H1107)</f>
        <v>4.57</v>
      </c>
    </row>
    <row r="1105" spans="2:8">
      <c r="B1105" s="84" t="s">
        <v>74</v>
      </c>
      <c r="C1105" s="79"/>
      <c r="D1105" s="73" t="s">
        <v>75</v>
      </c>
      <c r="E1105" s="72" t="s">
        <v>76</v>
      </c>
      <c r="F1105" s="80">
        <v>0.23</v>
      </c>
      <c r="G1105" s="456">
        <v>8.3000000000000007</v>
      </c>
      <c r="H1105" s="76">
        <f>ROUND(G1105*F1105,2)</f>
        <v>1.91</v>
      </c>
    </row>
    <row r="1106" spans="2:8">
      <c r="B1106" s="84" t="s">
        <v>77</v>
      </c>
      <c r="C1106" s="79"/>
      <c r="D1106" s="73" t="s">
        <v>120</v>
      </c>
      <c r="E1106" s="72" t="s">
        <v>76</v>
      </c>
      <c r="F1106" s="80">
        <f>F1105</f>
        <v>0.23</v>
      </c>
      <c r="G1106" s="456">
        <v>11.55</v>
      </c>
      <c r="H1106" s="76">
        <f>ROUND(G1106*F1106,2)</f>
        <v>2.66</v>
      </c>
    </row>
    <row r="1107" spans="2:8">
      <c r="B1107" s="79"/>
      <c r="C1107" s="79"/>
      <c r="D1107" s="73"/>
      <c r="E1107" s="72"/>
      <c r="F1107" s="80"/>
      <c r="G1107" s="81">
        <v>0</v>
      </c>
      <c r="H1107" s="76">
        <f>ROUND(G1107*F1107,2)</f>
        <v>0</v>
      </c>
    </row>
    <row r="1108" spans="2:8">
      <c r="B1108" s="72"/>
      <c r="C1108" s="72"/>
      <c r="D1108" s="73" t="s">
        <v>67</v>
      </c>
      <c r="E1108" s="72" t="s">
        <v>0</v>
      </c>
      <c r="F1108" s="803">
        <v>90.25</v>
      </c>
      <c r="G1108" s="803"/>
      <c r="H1108" s="76"/>
    </row>
    <row r="1109" spans="2:8">
      <c r="B1109" s="72"/>
      <c r="C1109" s="72"/>
      <c r="D1109" s="73"/>
      <c r="E1109" s="72"/>
      <c r="F1109" s="80"/>
      <c r="G1109" s="85"/>
      <c r="H1109" s="86"/>
    </row>
    <row r="1110" spans="2:8">
      <c r="B1110" s="72"/>
      <c r="C1110" s="72"/>
      <c r="D1110" s="73" t="s">
        <v>68</v>
      </c>
      <c r="E1110" s="72"/>
      <c r="F1110" s="80"/>
      <c r="G1110" s="85"/>
      <c r="H1110" s="76">
        <f>SUM(H1111:H1115)</f>
        <v>12.7</v>
      </c>
    </row>
    <row r="1111" spans="2:8" ht="16.5" customHeight="1">
      <c r="B1111" s="84" t="s">
        <v>116</v>
      </c>
      <c r="C1111" s="79"/>
      <c r="D1111" s="73" t="str">
        <f>D1099</f>
        <v>BUCHA DE REDUÇÃO SOLDAVEL CURTO 75MM - 60MM</v>
      </c>
      <c r="E1111" s="72" t="s">
        <v>31</v>
      </c>
      <c r="F1111" s="80">
        <v>1</v>
      </c>
      <c r="G1111" s="456">
        <v>12.7</v>
      </c>
      <c r="H1111" s="76">
        <f>ROUND(G1111*F1111,2)</f>
        <v>12.7</v>
      </c>
    </row>
    <row r="1112" spans="2:8">
      <c r="B1112" s="84"/>
      <c r="C1112" s="79"/>
      <c r="D1112" s="73"/>
      <c r="E1112" s="72"/>
      <c r="F1112" s="80"/>
      <c r="G1112" s="81"/>
      <c r="H1112" s="76"/>
    </row>
    <row r="1113" spans="2:8">
      <c r="B1113" s="84"/>
      <c r="C1113" s="79"/>
      <c r="D1113" s="73"/>
      <c r="E1113" s="72"/>
      <c r="F1113" s="80"/>
      <c r="G1113" s="81"/>
      <c r="H1113" s="76">
        <f>ROUND(G1113*F1113,2)</f>
        <v>0</v>
      </c>
    </row>
    <row r="1114" spans="2:8">
      <c r="B1114" s="79"/>
      <c r="C1114" s="79"/>
      <c r="D1114" s="73"/>
      <c r="E1114" s="72"/>
      <c r="F1114" s="80"/>
      <c r="G1114" s="81">
        <v>0</v>
      </c>
      <c r="H1114" s="76">
        <f>ROUND(G1114*F1114,2)</f>
        <v>0</v>
      </c>
    </row>
    <row r="1115" spans="2:8">
      <c r="B1115" s="72"/>
      <c r="C1115" s="72"/>
      <c r="D1115" s="73"/>
      <c r="E1115" s="72">
        <v>0</v>
      </c>
      <c r="F1115" s="74"/>
      <c r="G1115" s="81">
        <v>0</v>
      </c>
      <c r="H1115" s="76"/>
    </row>
    <row r="1116" spans="2:8">
      <c r="B1116" s="72"/>
      <c r="C1116" s="72"/>
      <c r="D1116" s="73" t="s">
        <v>71</v>
      </c>
      <c r="E1116" s="72"/>
      <c r="F1116" s="65"/>
      <c r="G1116" s="85"/>
      <c r="H1116" s="76">
        <f>+H1110+H1104+H1101-0.01</f>
        <v>17.259999999999998</v>
      </c>
    </row>
    <row r="1117" spans="2:8">
      <c r="B1117" s="72"/>
      <c r="C1117" s="72"/>
      <c r="D1117" s="73" t="s">
        <v>72</v>
      </c>
      <c r="E1117" s="72" t="s">
        <v>0</v>
      </c>
      <c r="F1117" s="65"/>
      <c r="G1117" s="85"/>
      <c r="H1117" s="76">
        <f>ROUND(H1116*F1117/100,2)</f>
        <v>0</v>
      </c>
    </row>
    <row r="1118" spans="2:8">
      <c r="B1118" s="72"/>
      <c r="C1118" s="72"/>
      <c r="D1118" s="73" t="s">
        <v>73</v>
      </c>
      <c r="E1118" s="72"/>
      <c r="F1118" s="74"/>
      <c r="G1118" s="85"/>
      <c r="H1118" s="76">
        <f>+H1117+H1116</f>
        <v>17.259999999999998</v>
      </c>
    </row>
    <row r="1119" spans="2:8">
      <c r="B1119" s="72"/>
      <c r="C1119" s="72"/>
      <c r="D1119" s="73"/>
      <c r="E1119" s="72"/>
      <c r="F1119" s="74"/>
      <c r="G1119" s="85"/>
      <c r="H1119" s="76"/>
    </row>
    <row r="1121" spans="1:14" s="59" customFormat="1" ht="30" customHeight="1">
      <c r="A1121" s="104"/>
      <c r="B1121" s="282" t="s">
        <v>1007</v>
      </c>
      <c r="C1121" s="149" t="s">
        <v>721</v>
      </c>
      <c r="D1121" s="145" t="s">
        <v>413</v>
      </c>
      <c r="E1121" s="144" t="s">
        <v>49</v>
      </c>
      <c r="F1121" s="146">
        <v>1</v>
      </c>
      <c r="G1121" s="173">
        <f>H1140</f>
        <v>1938.94</v>
      </c>
      <c r="H1121" s="148">
        <f>TRUNC(G1121*F1121,2)</f>
        <v>1938.94</v>
      </c>
      <c r="I1121" s="56"/>
      <c r="J1121" s="57">
        <v>806.71</v>
      </c>
      <c r="K1121" s="58">
        <v>806.70999999999992</v>
      </c>
      <c r="L1121" s="58">
        <v>806.71</v>
      </c>
      <c r="M1121" s="59">
        <v>0</v>
      </c>
    </row>
    <row r="1122" spans="1:14" s="29" customFormat="1" ht="12" customHeight="1">
      <c r="A1122" s="105"/>
      <c r="B1122" s="106"/>
      <c r="C1122" s="106"/>
      <c r="D1122" s="107"/>
      <c r="E1122" s="106"/>
      <c r="F1122" s="108"/>
      <c r="G1122" s="109"/>
      <c r="H1122" s="110"/>
      <c r="I1122" s="68"/>
      <c r="J1122" s="69"/>
      <c r="K1122" s="70"/>
      <c r="L1122" s="70">
        <v>0</v>
      </c>
      <c r="M1122" s="111">
        <f>M1121-H1121</f>
        <v>-1938.94</v>
      </c>
      <c r="N1122" s="56"/>
    </row>
    <row r="1123" spans="1:14" s="116" customFormat="1" ht="12" customHeight="1">
      <c r="A1123" s="112"/>
      <c r="B1123" s="112"/>
      <c r="C1123" s="112"/>
      <c r="D1123" s="113" t="s">
        <v>65</v>
      </c>
      <c r="E1123" s="112"/>
      <c r="F1123" s="114"/>
      <c r="G1123" s="115"/>
      <c r="H1123" s="76">
        <f>SUM(H1124:H1126)</f>
        <v>162</v>
      </c>
      <c r="I1123" s="69"/>
      <c r="J1123" s="69"/>
      <c r="K1123" s="70"/>
      <c r="L1123" s="70">
        <v>0</v>
      </c>
      <c r="N1123" s="56"/>
    </row>
    <row r="1124" spans="1:14" s="116" customFormat="1" ht="12" customHeight="1">
      <c r="A1124" s="117"/>
      <c r="B1124" s="452" t="s">
        <v>414</v>
      </c>
      <c r="C1124" s="119"/>
      <c r="D1124" s="113" t="s">
        <v>415</v>
      </c>
      <c r="E1124" s="112" t="s">
        <v>76</v>
      </c>
      <c r="F1124" s="120">
        <v>1</v>
      </c>
      <c r="G1124" s="121">
        <v>162</v>
      </c>
      <c r="H1124" s="76">
        <f>ROUND(G1124*F1124,2)</f>
        <v>162</v>
      </c>
      <c r="I1124" s="69"/>
      <c r="J1124" s="69"/>
      <c r="K1124" s="70"/>
      <c r="L1124" s="70">
        <v>0</v>
      </c>
      <c r="N1124" s="56"/>
    </row>
    <row r="1125" spans="1:14" s="116" customFormat="1" ht="12" customHeight="1">
      <c r="A1125" s="112"/>
      <c r="B1125" s="112"/>
      <c r="C1125" s="112"/>
      <c r="D1125" s="113">
        <v>0</v>
      </c>
      <c r="E1125" s="112">
        <v>0</v>
      </c>
      <c r="F1125" s="120"/>
      <c r="G1125" s="121">
        <v>0</v>
      </c>
      <c r="H1125" s="109">
        <v>0</v>
      </c>
      <c r="I1125" s="69"/>
      <c r="J1125" s="69"/>
      <c r="K1125" s="70"/>
      <c r="L1125" s="70">
        <v>0</v>
      </c>
      <c r="N1125" s="56"/>
    </row>
    <row r="1126" spans="1:14" s="116" customFormat="1" ht="12" customHeight="1">
      <c r="A1126" s="112"/>
      <c r="B1126" s="112"/>
      <c r="C1126" s="112"/>
      <c r="D1126" s="113">
        <v>0</v>
      </c>
      <c r="E1126" s="112">
        <v>0</v>
      </c>
      <c r="F1126" s="120"/>
      <c r="G1126" s="121">
        <v>0</v>
      </c>
      <c r="H1126" s="109">
        <v>0</v>
      </c>
      <c r="I1126" s="69"/>
      <c r="J1126" s="69"/>
      <c r="K1126" s="70"/>
      <c r="L1126" s="70">
        <v>0</v>
      </c>
      <c r="N1126" s="56"/>
    </row>
    <row r="1127" spans="1:14" s="116" customFormat="1" ht="12" customHeight="1">
      <c r="A1127" s="112"/>
      <c r="B1127" s="112"/>
      <c r="C1127" s="112"/>
      <c r="D1127" s="113" t="s">
        <v>66</v>
      </c>
      <c r="E1127" s="112"/>
      <c r="F1127" s="120"/>
      <c r="G1127" s="109"/>
      <c r="H1127" s="76">
        <f>SUM(H1128:H1132)</f>
        <v>226.94</v>
      </c>
      <c r="I1127" s="69"/>
      <c r="J1127" s="69"/>
      <c r="K1127" s="70"/>
      <c r="L1127" s="70">
        <v>0</v>
      </c>
      <c r="N1127" s="56"/>
    </row>
    <row r="1128" spans="1:14" s="116" customFormat="1" ht="12" customHeight="1">
      <c r="A1128" s="117"/>
      <c r="B1128" s="118" t="s">
        <v>631</v>
      </c>
      <c r="C1128" s="119"/>
      <c r="D1128" s="113" t="s">
        <v>416</v>
      </c>
      <c r="E1128" s="112" t="s">
        <v>76</v>
      </c>
      <c r="F1128" s="120">
        <v>4</v>
      </c>
      <c r="G1128" s="460">
        <v>14.51</v>
      </c>
      <c r="H1128" s="76">
        <f>ROUND(G1128*F1128,2)</f>
        <v>58.04</v>
      </c>
      <c r="I1128" s="69"/>
      <c r="J1128" s="69"/>
      <c r="K1128" s="70"/>
      <c r="L1128" s="70">
        <v>0</v>
      </c>
      <c r="N1128" s="56"/>
    </row>
    <row r="1129" spans="1:14" s="116" customFormat="1" ht="12" customHeight="1">
      <c r="A1129" s="117"/>
      <c r="B1129" s="118" t="s">
        <v>82</v>
      </c>
      <c r="C1129" s="119"/>
      <c r="D1129" s="113" t="s">
        <v>83</v>
      </c>
      <c r="E1129" s="112" t="s">
        <v>76</v>
      </c>
      <c r="F1129" s="120">
        <v>6</v>
      </c>
      <c r="G1129" s="460">
        <v>11.55</v>
      </c>
      <c r="H1129" s="76">
        <f>ROUND(G1129*F1129,2)</f>
        <v>69.3</v>
      </c>
      <c r="I1129" s="69"/>
      <c r="J1129" s="69"/>
      <c r="K1129" s="70"/>
      <c r="L1129" s="70">
        <v>0</v>
      </c>
      <c r="N1129" s="56"/>
    </row>
    <row r="1130" spans="1:14" s="116" customFormat="1" ht="12" customHeight="1">
      <c r="A1130" s="117"/>
      <c r="B1130" s="118" t="s">
        <v>74</v>
      </c>
      <c r="C1130" s="119"/>
      <c r="D1130" s="113" t="s">
        <v>75</v>
      </c>
      <c r="E1130" s="112" t="s">
        <v>76</v>
      </c>
      <c r="F1130" s="120">
        <v>12</v>
      </c>
      <c r="G1130" s="460">
        <v>8.3000000000000007</v>
      </c>
      <c r="H1130" s="76">
        <f>ROUND(G1130*F1130,2)</f>
        <v>99.6</v>
      </c>
      <c r="I1130" s="69"/>
      <c r="J1130" s="69"/>
      <c r="K1130" s="70"/>
      <c r="L1130" s="70">
        <v>0</v>
      </c>
      <c r="N1130" s="56"/>
    </row>
    <row r="1131" spans="1:14" s="116" customFormat="1" ht="12" customHeight="1">
      <c r="A1131" s="119"/>
      <c r="B1131" s="119"/>
      <c r="C1131" s="119"/>
      <c r="D1131" s="113">
        <v>0</v>
      </c>
      <c r="E1131" s="112">
        <v>0</v>
      </c>
      <c r="F1131" s="120"/>
      <c r="G1131" s="121">
        <v>0</v>
      </c>
      <c r="H1131" s="109">
        <v>0</v>
      </c>
      <c r="I1131" s="69"/>
      <c r="J1131" s="69"/>
      <c r="K1131" s="70"/>
      <c r="L1131" s="70">
        <v>0</v>
      </c>
      <c r="N1131" s="56"/>
    </row>
    <row r="1132" spans="1:14" s="116" customFormat="1" ht="12" customHeight="1">
      <c r="A1132" s="112"/>
      <c r="B1132" s="112"/>
      <c r="C1132" s="112"/>
      <c r="D1132" s="113" t="s">
        <v>67</v>
      </c>
      <c r="E1132" s="112" t="s">
        <v>0</v>
      </c>
      <c r="F1132" s="805">
        <v>90.25</v>
      </c>
      <c r="G1132" s="805"/>
      <c r="H1132" s="109">
        <v>0</v>
      </c>
      <c r="I1132" s="69"/>
      <c r="J1132" s="69"/>
      <c r="K1132" s="70"/>
      <c r="L1132" s="70">
        <v>0</v>
      </c>
      <c r="N1132" s="56"/>
    </row>
    <row r="1133" spans="1:14" s="116" customFormat="1" ht="12" customHeight="1">
      <c r="A1133" s="112"/>
      <c r="B1133" s="112"/>
      <c r="C1133" s="112"/>
      <c r="D1133" s="113"/>
      <c r="E1133" s="112"/>
      <c r="F1133" s="120"/>
      <c r="G1133" s="122"/>
      <c r="H1133" s="122"/>
      <c r="J1133" s="123"/>
      <c r="K1133" s="70"/>
      <c r="L1133" s="70">
        <v>0</v>
      </c>
      <c r="N1133" s="56"/>
    </row>
    <row r="1134" spans="1:14" s="116" customFormat="1" ht="12" customHeight="1">
      <c r="A1134" s="112"/>
      <c r="B1134" s="112"/>
      <c r="C1134" s="112"/>
      <c r="D1134" s="113" t="s">
        <v>68</v>
      </c>
      <c r="E1134" s="112"/>
      <c r="F1134" s="120"/>
      <c r="G1134" s="122"/>
      <c r="H1134" s="109">
        <f>SUM(H1135:H1137)</f>
        <v>1550</v>
      </c>
      <c r="I1134" s="69"/>
      <c r="J1134" s="69"/>
      <c r="K1134" s="70"/>
      <c r="L1134" s="70">
        <v>0</v>
      </c>
      <c r="N1134" s="56"/>
    </row>
    <row r="1135" spans="1:14" s="116" customFormat="1">
      <c r="A1135" s="117"/>
      <c r="B1135" s="117" t="s">
        <v>121</v>
      </c>
      <c r="C1135" s="112"/>
      <c r="D1135" s="124" t="s">
        <v>417</v>
      </c>
      <c r="E1135" s="112" t="s">
        <v>49</v>
      </c>
      <c r="F1135" s="120">
        <v>1</v>
      </c>
      <c r="G1135" s="121">
        <v>1550</v>
      </c>
      <c r="H1135" s="76">
        <f>ROUND(G1135*F1135,2)</f>
        <v>1550</v>
      </c>
      <c r="I1135" s="69"/>
      <c r="J1135" s="69"/>
      <c r="K1135" s="70"/>
      <c r="L1135" s="70">
        <v>0</v>
      </c>
      <c r="N1135" s="56"/>
    </row>
    <row r="1136" spans="1:14" s="116" customFormat="1">
      <c r="A1136" s="117"/>
      <c r="B1136" s="117"/>
      <c r="C1136" s="112"/>
      <c r="D1136" s="125"/>
      <c r="E1136" s="112"/>
      <c r="F1136" s="120"/>
      <c r="G1136" s="121"/>
      <c r="H1136" s="76"/>
      <c r="I1136" s="69"/>
      <c r="J1136" s="69"/>
      <c r="K1136" s="70"/>
      <c r="L1136" s="70"/>
      <c r="N1136" s="56"/>
    </row>
    <row r="1137" spans="1:14" s="116" customFormat="1" ht="12" customHeight="1">
      <c r="A1137" s="112"/>
      <c r="B1137" s="112"/>
      <c r="C1137" s="112"/>
      <c r="D1137" s="113">
        <v>0</v>
      </c>
      <c r="E1137" s="112">
        <v>0</v>
      </c>
      <c r="F1137" s="114"/>
      <c r="G1137" s="121">
        <v>0</v>
      </c>
      <c r="H1137" s="109"/>
      <c r="I1137" s="69"/>
      <c r="J1137" s="69"/>
      <c r="K1137" s="70"/>
      <c r="L1137" s="70">
        <v>0</v>
      </c>
      <c r="N1137" s="56"/>
    </row>
    <row r="1138" spans="1:14" s="116" customFormat="1" ht="12" customHeight="1">
      <c r="A1138" s="112"/>
      <c r="B1138" s="112"/>
      <c r="C1138" s="112"/>
      <c r="D1138" s="113" t="s">
        <v>71</v>
      </c>
      <c r="E1138" s="112"/>
      <c r="F1138" s="108"/>
      <c r="G1138" s="122"/>
      <c r="H1138" s="76">
        <f>+H1134+H1127+H1123</f>
        <v>1938.94</v>
      </c>
      <c r="I1138" s="69"/>
      <c r="J1138" s="69"/>
      <c r="K1138" s="70"/>
      <c r="L1138" s="70">
        <v>0</v>
      </c>
      <c r="N1138" s="56"/>
    </row>
    <row r="1139" spans="1:14" s="116" customFormat="1" ht="12" customHeight="1">
      <c r="A1139" s="112"/>
      <c r="B1139" s="112"/>
      <c r="C1139" s="112"/>
      <c r="D1139" s="113" t="s">
        <v>72</v>
      </c>
      <c r="E1139" s="112" t="s">
        <v>0</v>
      </c>
      <c r="F1139" s="108"/>
      <c r="G1139" s="122"/>
      <c r="H1139" s="76">
        <f>ROUND(H1138*F1139/100,2)</f>
        <v>0</v>
      </c>
      <c r="I1139" s="69"/>
      <c r="J1139" s="69"/>
      <c r="K1139" s="70"/>
      <c r="L1139" s="70">
        <v>0</v>
      </c>
      <c r="N1139" s="56"/>
    </row>
    <row r="1140" spans="1:14" s="116" customFormat="1" ht="12" customHeight="1">
      <c r="A1140" s="112"/>
      <c r="B1140" s="112"/>
      <c r="C1140" s="112"/>
      <c r="D1140" s="113" t="s">
        <v>73</v>
      </c>
      <c r="E1140" s="112"/>
      <c r="F1140" s="114"/>
      <c r="G1140" s="122"/>
      <c r="H1140" s="76">
        <f>+H1139+H1138</f>
        <v>1938.94</v>
      </c>
      <c r="I1140" s="69"/>
      <c r="J1140" s="69"/>
      <c r="K1140" s="70"/>
      <c r="L1140" s="70">
        <v>0</v>
      </c>
      <c r="N1140" s="56"/>
    </row>
    <row r="1141" spans="1:14" s="116" customFormat="1">
      <c r="A1141" s="112"/>
      <c r="B1141" s="112"/>
      <c r="C1141" s="112"/>
      <c r="D1141" s="113"/>
      <c r="E1141" s="112"/>
      <c r="F1141" s="114"/>
      <c r="G1141" s="122"/>
      <c r="H1141" s="109"/>
      <c r="I1141" s="69"/>
      <c r="J1141" s="69"/>
      <c r="K1141" s="70"/>
      <c r="L1141" s="70">
        <v>0</v>
      </c>
      <c r="N1141" s="56"/>
    </row>
    <row r="1142" spans="1:14">
      <c r="B1142" s="102"/>
      <c r="C1142" s="102"/>
    </row>
    <row r="1143" spans="1:14" s="59" customFormat="1" ht="30" customHeight="1">
      <c r="A1143" s="104"/>
      <c r="B1143" s="282" t="s">
        <v>1007</v>
      </c>
      <c r="C1143" s="149" t="s">
        <v>722</v>
      </c>
      <c r="D1143" s="145" t="s">
        <v>418</v>
      </c>
      <c r="E1143" s="144" t="s">
        <v>49</v>
      </c>
      <c r="F1143" s="146">
        <v>1</v>
      </c>
      <c r="G1143" s="173">
        <f>H1162</f>
        <v>3.72</v>
      </c>
      <c r="H1143" s="148">
        <f>TRUNC(G1143*F1143,2)</f>
        <v>3.72</v>
      </c>
      <c r="I1143" s="56"/>
      <c r="J1143" s="57">
        <v>806.71</v>
      </c>
      <c r="K1143" s="58">
        <v>806.70999999999992</v>
      </c>
      <c r="L1143" s="58">
        <v>806.71</v>
      </c>
      <c r="M1143" s="59">
        <v>3.74</v>
      </c>
    </row>
    <row r="1144" spans="1:14" s="29" customFormat="1" ht="12" customHeight="1">
      <c r="A1144" s="105"/>
      <c r="B1144" s="106"/>
      <c r="C1144" s="106"/>
      <c r="D1144" s="107"/>
      <c r="E1144" s="106"/>
      <c r="F1144" s="108"/>
      <c r="G1144" s="109"/>
      <c r="H1144" s="110"/>
      <c r="I1144" s="68"/>
      <c r="J1144" s="69"/>
      <c r="K1144" s="70"/>
      <c r="L1144" s="70">
        <v>0</v>
      </c>
      <c r="M1144" s="111">
        <f>M1143-H1143</f>
        <v>2.0000000000000018E-2</v>
      </c>
      <c r="N1144" s="56"/>
    </row>
    <row r="1145" spans="1:14" s="116" customFormat="1" ht="12" customHeight="1">
      <c r="A1145" s="112"/>
      <c r="B1145" s="112"/>
      <c r="C1145" s="112"/>
      <c r="D1145" s="113" t="s">
        <v>65</v>
      </c>
      <c r="E1145" s="112"/>
      <c r="F1145" s="114"/>
      <c r="G1145" s="115"/>
      <c r="H1145" s="76">
        <f>SUM(H1146:H1148)</f>
        <v>0</v>
      </c>
      <c r="I1145" s="69"/>
      <c r="J1145" s="69"/>
      <c r="K1145" s="70"/>
      <c r="L1145" s="70">
        <v>0</v>
      </c>
      <c r="N1145" s="56"/>
    </row>
    <row r="1146" spans="1:14" s="116" customFormat="1" ht="12" customHeight="1">
      <c r="A1146" s="117"/>
      <c r="B1146" s="118"/>
      <c r="C1146" s="119"/>
      <c r="D1146" s="113"/>
      <c r="E1146" s="112"/>
      <c r="F1146" s="120"/>
      <c r="G1146" s="121"/>
      <c r="H1146" s="76">
        <f>ROUND(G1146*F1146,2)</f>
        <v>0</v>
      </c>
      <c r="I1146" s="69"/>
      <c r="J1146" s="69"/>
      <c r="K1146" s="70"/>
      <c r="L1146" s="70">
        <v>0</v>
      </c>
      <c r="N1146" s="56"/>
    </row>
    <row r="1147" spans="1:14" s="116" customFormat="1" ht="12" customHeight="1">
      <c r="A1147" s="112"/>
      <c r="B1147" s="112"/>
      <c r="C1147" s="112"/>
      <c r="D1147" s="113">
        <v>0</v>
      </c>
      <c r="E1147" s="112">
        <v>0</v>
      </c>
      <c r="F1147" s="120"/>
      <c r="G1147" s="121">
        <v>0</v>
      </c>
      <c r="H1147" s="109">
        <v>0</v>
      </c>
      <c r="I1147" s="69"/>
      <c r="J1147" s="69"/>
      <c r="K1147" s="70"/>
      <c r="L1147" s="70">
        <v>0</v>
      </c>
      <c r="N1147" s="56"/>
    </row>
    <row r="1148" spans="1:14" s="116" customFormat="1" ht="12" customHeight="1">
      <c r="A1148" s="112"/>
      <c r="B1148" s="112"/>
      <c r="C1148" s="112"/>
      <c r="D1148" s="113">
        <v>0</v>
      </c>
      <c r="E1148" s="112">
        <v>0</v>
      </c>
      <c r="F1148" s="120"/>
      <c r="G1148" s="121">
        <v>0</v>
      </c>
      <c r="H1148" s="109">
        <v>0</v>
      </c>
      <c r="I1148" s="69"/>
      <c r="J1148" s="69"/>
      <c r="K1148" s="70"/>
      <c r="L1148" s="70">
        <v>0</v>
      </c>
      <c r="N1148" s="56"/>
    </row>
    <row r="1149" spans="1:14" s="116" customFormat="1" ht="12" customHeight="1">
      <c r="A1149" s="112"/>
      <c r="B1149" s="112"/>
      <c r="C1149" s="112"/>
      <c r="D1149" s="113" t="s">
        <v>66</v>
      </c>
      <c r="E1149" s="112"/>
      <c r="F1149" s="120"/>
      <c r="G1149" s="461"/>
      <c r="H1149" s="76">
        <f>SUM(H1150:H1154)</f>
        <v>0.08</v>
      </c>
      <c r="I1149" s="69"/>
      <c r="J1149" s="69"/>
      <c r="K1149" s="70"/>
      <c r="L1149" s="70">
        <v>0</v>
      </c>
      <c r="N1149" s="56"/>
    </row>
    <row r="1150" spans="1:14" s="116" customFormat="1" ht="12" customHeight="1">
      <c r="A1150" s="117"/>
      <c r="B1150" s="118" t="s">
        <v>74</v>
      </c>
      <c r="C1150" s="119"/>
      <c r="D1150" s="113" t="s">
        <v>75</v>
      </c>
      <c r="E1150" s="112" t="s">
        <v>76</v>
      </c>
      <c r="F1150" s="120">
        <v>0.01</v>
      </c>
      <c r="G1150" s="460">
        <v>8.3000000000000007</v>
      </c>
      <c r="H1150" s="76">
        <f>ROUND(G1150*F1150,2)</f>
        <v>0.08</v>
      </c>
      <c r="I1150" s="69"/>
      <c r="J1150" s="69"/>
      <c r="K1150" s="70"/>
      <c r="L1150" s="70">
        <v>0</v>
      </c>
      <c r="N1150" s="56"/>
    </row>
    <row r="1151" spans="1:14" s="116" customFormat="1" ht="12" customHeight="1">
      <c r="A1151" s="117"/>
      <c r="B1151" s="118"/>
      <c r="C1151" s="119"/>
      <c r="D1151" s="113"/>
      <c r="E1151" s="112"/>
      <c r="F1151" s="120"/>
      <c r="G1151" s="460"/>
      <c r="H1151" s="76">
        <f>ROUND(G1151*F1151,2)</f>
        <v>0</v>
      </c>
      <c r="I1151" s="69"/>
      <c r="J1151" s="69"/>
      <c r="K1151" s="70"/>
      <c r="L1151" s="70">
        <v>0</v>
      </c>
      <c r="N1151" s="56"/>
    </row>
    <row r="1152" spans="1:14" s="116" customFormat="1" ht="12" customHeight="1">
      <c r="A1152" s="117"/>
      <c r="B1152" s="118"/>
      <c r="C1152" s="119"/>
      <c r="D1152" s="113"/>
      <c r="E1152" s="112"/>
      <c r="F1152" s="120"/>
      <c r="G1152" s="121"/>
      <c r="H1152" s="76">
        <f>ROUND(G1152*F1152,2)</f>
        <v>0</v>
      </c>
      <c r="I1152" s="69"/>
      <c r="J1152" s="69"/>
      <c r="K1152" s="70"/>
      <c r="L1152" s="70">
        <v>0</v>
      </c>
      <c r="N1152" s="56"/>
    </row>
    <row r="1153" spans="1:14" s="116" customFormat="1" ht="12" customHeight="1">
      <c r="A1153" s="119"/>
      <c r="B1153" s="119"/>
      <c r="C1153" s="119"/>
      <c r="D1153" s="113">
        <v>0</v>
      </c>
      <c r="E1153" s="112">
        <v>0</v>
      </c>
      <c r="F1153" s="120"/>
      <c r="G1153" s="121">
        <v>0</v>
      </c>
      <c r="H1153" s="109">
        <v>0</v>
      </c>
      <c r="I1153" s="69"/>
      <c r="J1153" s="69"/>
      <c r="K1153" s="70"/>
      <c r="L1153" s="70">
        <v>0</v>
      </c>
      <c r="N1153" s="56"/>
    </row>
    <row r="1154" spans="1:14" s="116" customFormat="1" ht="12" customHeight="1">
      <c r="A1154" s="112"/>
      <c r="B1154" s="112"/>
      <c r="C1154" s="112"/>
      <c r="D1154" s="113" t="s">
        <v>67</v>
      </c>
      <c r="E1154" s="112" t="s">
        <v>0</v>
      </c>
      <c r="F1154" s="805">
        <v>90.25</v>
      </c>
      <c r="G1154" s="805"/>
      <c r="H1154" s="109">
        <v>0</v>
      </c>
      <c r="I1154" s="69"/>
      <c r="J1154" s="69"/>
      <c r="K1154" s="70"/>
      <c r="L1154" s="70">
        <v>0</v>
      </c>
      <c r="N1154" s="56"/>
    </row>
    <row r="1155" spans="1:14" s="116" customFormat="1" ht="12" customHeight="1">
      <c r="A1155" s="112"/>
      <c r="B1155" s="112"/>
      <c r="C1155" s="112"/>
      <c r="D1155" s="113"/>
      <c r="E1155" s="112"/>
      <c r="F1155" s="120"/>
      <c r="G1155" s="122"/>
      <c r="H1155" s="122"/>
      <c r="J1155" s="123"/>
      <c r="K1155" s="70"/>
      <c r="L1155" s="70">
        <v>0</v>
      </c>
      <c r="N1155" s="56"/>
    </row>
    <row r="1156" spans="1:14" s="116" customFormat="1" ht="12" customHeight="1">
      <c r="A1156" s="112"/>
      <c r="B1156" s="112"/>
      <c r="C1156" s="112"/>
      <c r="D1156" s="113" t="s">
        <v>68</v>
      </c>
      <c r="E1156" s="112"/>
      <c r="F1156" s="120"/>
      <c r="G1156" s="122"/>
      <c r="H1156" s="109">
        <f>SUM(H1157:H1159)</f>
        <v>3.64</v>
      </c>
      <c r="I1156" s="69"/>
      <c r="J1156" s="69"/>
      <c r="K1156" s="70"/>
      <c r="L1156" s="70">
        <v>0</v>
      </c>
      <c r="N1156" s="56"/>
    </row>
    <row r="1157" spans="1:14" s="116" customFormat="1">
      <c r="A1157" s="117"/>
      <c r="B1157" s="117" t="s">
        <v>419</v>
      </c>
      <c r="C1157" s="112"/>
      <c r="D1157" s="124" t="s">
        <v>418</v>
      </c>
      <c r="E1157" s="112" t="s">
        <v>31</v>
      </c>
      <c r="F1157" s="120">
        <v>1</v>
      </c>
      <c r="G1157" s="121">
        <v>3.64</v>
      </c>
      <c r="H1157" s="76">
        <f>ROUND(G1157*F1157,2)</f>
        <v>3.64</v>
      </c>
      <c r="I1157" s="69"/>
      <c r="J1157" s="69"/>
      <c r="K1157" s="70"/>
      <c r="L1157" s="70">
        <v>0</v>
      </c>
      <c r="N1157" s="56"/>
    </row>
    <row r="1158" spans="1:14" s="116" customFormat="1">
      <c r="A1158" s="117"/>
      <c r="B1158" s="117"/>
      <c r="C1158" s="112"/>
      <c r="D1158" s="125"/>
      <c r="E1158" s="112"/>
      <c r="F1158" s="120"/>
      <c r="G1158" s="121"/>
      <c r="H1158" s="76"/>
      <c r="I1158" s="69"/>
      <c r="J1158" s="69"/>
      <c r="K1158" s="70"/>
      <c r="L1158" s="70"/>
      <c r="N1158" s="56"/>
    </row>
    <row r="1159" spans="1:14" s="116" customFormat="1" ht="12" customHeight="1">
      <c r="A1159" s="112"/>
      <c r="B1159" s="112"/>
      <c r="C1159" s="112"/>
      <c r="D1159" s="113">
        <v>0</v>
      </c>
      <c r="E1159" s="112">
        <v>0</v>
      </c>
      <c r="F1159" s="114"/>
      <c r="G1159" s="121">
        <v>0</v>
      </c>
      <c r="H1159" s="109"/>
      <c r="I1159" s="69"/>
      <c r="J1159" s="69"/>
      <c r="K1159" s="70"/>
      <c r="L1159" s="70">
        <v>0</v>
      </c>
      <c r="N1159" s="56"/>
    </row>
    <row r="1160" spans="1:14" s="116" customFormat="1" ht="12" customHeight="1">
      <c r="A1160" s="112"/>
      <c r="B1160" s="112"/>
      <c r="C1160" s="112"/>
      <c r="D1160" s="113" t="s">
        <v>71</v>
      </c>
      <c r="E1160" s="112"/>
      <c r="F1160" s="108"/>
      <c r="G1160" s="122"/>
      <c r="H1160" s="76">
        <f>+H1156+H1149+H1145</f>
        <v>3.72</v>
      </c>
      <c r="I1160" s="69"/>
      <c r="J1160" s="69"/>
      <c r="K1160" s="70"/>
      <c r="L1160" s="70">
        <v>0</v>
      </c>
      <c r="N1160" s="56"/>
    </row>
    <row r="1161" spans="1:14" s="116" customFormat="1" ht="12" customHeight="1">
      <c r="A1161" s="112"/>
      <c r="B1161" s="112"/>
      <c r="C1161" s="112"/>
      <c r="D1161" s="113" t="s">
        <v>72</v>
      </c>
      <c r="E1161" s="112" t="s">
        <v>0</v>
      </c>
      <c r="F1161" s="108"/>
      <c r="G1161" s="122"/>
      <c r="H1161" s="76">
        <f>ROUND(H1160*F1161/100,2)</f>
        <v>0</v>
      </c>
      <c r="I1161" s="69"/>
      <c r="J1161" s="69"/>
      <c r="K1161" s="70"/>
      <c r="L1161" s="70">
        <v>0</v>
      </c>
      <c r="N1161" s="56"/>
    </row>
    <row r="1162" spans="1:14" s="116" customFormat="1" ht="12" customHeight="1">
      <c r="A1162" s="112"/>
      <c r="B1162" s="112"/>
      <c r="C1162" s="112"/>
      <c r="D1162" s="113" t="s">
        <v>73</v>
      </c>
      <c r="E1162" s="112"/>
      <c r="F1162" s="114"/>
      <c r="G1162" s="122"/>
      <c r="H1162" s="76">
        <f>+H1161+H1160</f>
        <v>3.72</v>
      </c>
      <c r="I1162" s="69"/>
      <c r="J1162" s="69"/>
      <c r="K1162" s="70"/>
      <c r="L1162" s="70">
        <v>0</v>
      </c>
      <c r="N1162" s="56"/>
    </row>
    <row r="1163" spans="1:14" s="116" customFormat="1">
      <c r="A1163" s="112"/>
      <c r="B1163" s="112"/>
      <c r="C1163" s="112"/>
      <c r="D1163" s="113"/>
      <c r="E1163" s="112"/>
      <c r="F1163" s="114"/>
      <c r="G1163" s="122"/>
      <c r="H1163" s="109"/>
      <c r="I1163" s="69"/>
      <c r="J1163" s="69"/>
      <c r="K1163" s="70"/>
      <c r="L1163" s="70">
        <v>0</v>
      </c>
      <c r="N1163" s="56"/>
    </row>
    <row r="1164" spans="1:14">
      <c r="B1164" s="102"/>
      <c r="C1164" s="102"/>
    </row>
    <row r="1165" spans="1:14" s="59" customFormat="1" ht="30" customHeight="1">
      <c r="A1165" s="104"/>
      <c r="B1165" s="282" t="s">
        <v>1007</v>
      </c>
      <c r="C1165" s="149" t="s">
        <v>723</v>
      </c>
      <c r="D1165" s="145" t="s">
        <v>420</v>
      </c>
      <c r="E1165" s="144" t="s">
        <v>49</v>
      </c>
      <c r="F1165" s="146">
        <v>1</v>
      </c>
      <c r="G1165" s="173">
        <f>H1184</f>
        <v>3.72</v>
      </c>
      <c r="H1165" s="148">
        <f>TRUNC(G1165*F1165,2)</f>
        <v>3.72</v>
      </c>
      <c r="I1165" s="56"/>
      <c r="J1165" s="57">
        <v>806.71</v>
      </c>
      <c r="K1165" s="58">
        <v>806.70999999999992</v>
      </c>
      <c r="L1165" s="58">
        <v>806.71</v>
      </c>
      <c r="M1165" s="59">
        <v>3.74</v>
      </c>
    </row>
    <row r="1166" spans="1:14" s="29" customFormat="1" ht="12" customHeight="1">
      <c r="A1166" s="105"/>
      <c r="B1166" s="106"/>
      <c r="C1166" s="106"/>
      <c r="D1166" s="107"/>
      <c r="E1166" s="106"/>
      <c r="F1166" s="108"/>
      <c r="G1166" s="109"/>
      <c r="H1166" s="110"/>
      <c r="I1166" s="68"/>
      <c r="J1166" s="69"/>
      <c r="K1166" s="70"/>
      <c r="L1166" s="70">
        <v>0</v>
      </c>
      <c r="M1166" s="111">
        <f>M1165-H1165</f>
        <v>2.0000000000000018E-2</v>
      </c>
      <c r="N1166" s="56"/>
    </row>
    <row r="1167" spans="1:14" s="116" customFormat="1" ht="12" customHeight="1">
      <c r="A1167" s="112"/>
      <c r="B1167" s="112"/>
      <c r="C1167" s="112"/>
      <c r="D1167" s="113" t="s">
        <v>65</v>
      </c>
      <c r="E1167" s="112"/>
      <c r="F1167" s="114"/>
      <c r="G1167" s="115"/>
      <c r="H1167" s="76">
        <f>SUM(H1168:H1170)</f>
        <v>0</v>
      </c>
      <c r="I1167" s="69"/>
      <c r="J1167" s="69"/>
      <c r="K1167" s="70"/>
      <c r="L1167" s="70">
        <v>0</v>
      </c>
      <c r="N1167" s="56"/>
    </row>
    <row r="1168" spans="1:14" s="116" customFormat="1" ht="12" customHeight="1">
      <c r="A1168" s="117"/>
      <c r="B1168" s="118"/>
      <c r="C1168" s="119"/>
      <c r="D1168" s="113"/>
      <c r="E1168" s="112"/>
      <c r="F1168" s="120"/>
      <c r="G1168" s="121"/>
      <c r="H1168" s="76">
        <f>ROUND(G1168*F1168,2)</f>
        <v>0</v>
      </c>
      <c r="I1168" s="69"/>
      <c r="J1168" s="69"/>
      <c r="K1168" s="70"/>
      <c r="L1168" s="70">
        <v>0</v>
      </c>
      <c r="N1168" s="56"/>
    </row>
    <row r="1169" spans="1:14" s="116" customFormat="1" ht="12" customHeight="1">
      <c r="A1169" s="112"/>
      <c r="B1169" s="112"/>
      <c r="C1169" s="112"/>
      <c r="D1169" s="113">
        <v>0</v>
      </c>
      <c r="E1169" s="112">
        <v>0</v>
      </c>
      <c r="F1169" s="120"/>
      <c r="G1169" s="121">
        <v>0</v>
      </c>
      <c r="H1169" s="109">
        <v>0</v>
      </c>
      <c r="I1169" s="69"/>
      <c r="J1169" s="69"/>
      <c r="K1169" s="70"/>
      <c r="L1169" s="70">
        <v>0</v>
      </c>
      <c r="N1169" s="56"/>
    </row>
    <row r="1170" spans="1:14" s="116" customFormat="1" ht="12" customHeight="1">
      <c r="A1170" s="112"/>
      <c r="B1170" s="112"/>
      <c r="C1170" s="112"/>
      <c r="D1170" s="113">
        <v>0</v>
      </c>
      <c r="E1170" s="112">
        <v>0</v>
      </c>
      <c r="F1170" s="120"/>
      <c r="G1170" s="121">
        <v>0</v>
      </c>
      <c r="H1170" s="109">
        <v>0</v>
      </c>
      <c r="I1170" s="69"/>
      <c r="J1170" s="69"/>
      <c r="K1170" s="70"/>
      <c r="L1170" s="70">
        <v>0</v>
      </c>
      <c r="N1170" s="56"/>
    </row>
    <row r="1171" spans="1:14" s="116" customFormat="1" ht="12" customHeight="1">
      <c r="A1171" s="112"/>
      <c r="B1171" s="112"/>
      <c r="C1171" s="112"/>
      <c r="D1171" s="113" t="s">
        <v>66</v>
      </c>
      <c r="E1171" s="112"/>
      <c r="F1171" s="120"/>
      <c r="G1171" s="461"/>
      <c r="H1171" s="76">
        <f>SUM(H1172:H1176)</f>
        <v>0.08</v>
      </c>
      <c r="I1171" s="69"/>
      <c r="J1171" s="69"/>
      <c r="K1171" s="70"/>
      <c r="L1171" s="70">
        <v>0</v>
      </c>
      <c r="N1171" s="56"/>
    </row>
    <row r="1172" spans="1:14" s="116" customFormat="1" ht="12" customHeight="1">
      <c r="A1172" s="117"/>
      <c r="B1172" s="118" t="s">
        <v>74</v>
      </c>
      <c r="C1172" s="119"/>
      <c r="D1172" s="113" t="s">
        <v>75</v>
      </c>
      <c r="E1172" s="112" t="s">
        <v>76</v>
      </c>
      <c r="F1172" s="120">
        <v>0.01</v>
      </c>
      <c r="G1172" s="460">
        <v>8.3000000000000007</v>
      </c>
      <c r="H1172" s="76">
        <f>ROUND(G1172*F1172,2)</f>
        <v>0.08</v>
      </c>
      <c r="I1172" s="69"/>
      <c r="J1172" s="69"/>
      <c r="K1172" s="70"/>
      <c r="L1172" s="70">
        <v>0</v>
      </c>
      <c r="N1172" s="56"/>
    </row>
    <row r="1173" spans="1:14" s="116" customFormat="1" ht="12" customHeight="1">
      <c r="A1173" s="117"/>
      <c r="B1173" s="118"/>
      <c r="C1173" s="119"/>
      <c r="D1173" s="113"/>
      <c r="E1173" s="112"/>
      <c r="F1173" s="120"/>
      <c r="G1173" s="460"/>
      <c r="H1173" s="76">
        <f>ROUND(G1173*F1173,2)</f>
        <v>0</v>
      </c>
      <c r="I1173" s="69"/>
      <c r="J1173" s="69"/>
      <c r="K1173" s="70"/>
      <c r="L1173" s="70">
        <v>0</v>
      </c>
      <c r="N1173" s="56"/>
    </row>
    <row r="1174" spans="1:14" s="116" customFormat="1" ht="12" customHeight="1">
      <c r="A1174" s="117"/>
      <c r="B1174" s="118"/>
      <c r="C1174" s="119"/>
      <c r="D1174" s="113"/>
      <c r="E1174" s="112"/>
      <c r="F1174" s="120"/>
      <c r="G1174" s="121"/>
      <c r="H1174" s="76">
        <f>ROUND(G1174*F1174,2)</f>
        <v>0</v>
      </c>
      <c r="I1174" s="69"/>
      <c r="J1174" s="69"/>
      <c r="K1174" s="70"/>
      <c r="L1174" s="70">
        <v>0</v>
      </c>
      <c r="N1174" s="56"/>
    </row>
    <row r="1175" spans="1:14" s="116" customFormat="1" ht="12" customHeight="1">
      <c r="A1175" s="119"/>
      <c r="B1175" s="119"/>
      <c r="C1175" s="119"/>
      <c r="D1175" s="113">
        <v>0</v>
      </c>
      <c r="E1175" s="112">
        <v>0</v>
      </c>
      <c r="F1175" s="120"/>
      <c r="G1175" s="121">
        <v>0</v>
      </c>
      <c r="H1175" s="109">
        <v>0</v>
      </c>
      <c r="I1175" s="69"/>
      <c r="J1175" s="69"/>
      <c r="K1175" s="70"/>
      <c r="L1175" s="70">
        <v>0</v>
      </c>
      <c r="N1175" s="56"/>
    </row>
    <row r="1176" spans="1:14" s="116" customFormat="1" ht="12" customHeight="1">
      <c r="A1176" s="112"/>
      <c r="B1176" s="112"/>
      <c r="C1176" s="112"/>
      <c r="D1176" s="113" t="s">
        <v>67</v>
      </c>
      <c r="E1176" s="112" t="s">
        <v>0</v>
      </c>
      <c r="F1176" s="805">
        <v>90.25</v>
      </c>
      <c r="G1176" s="805"/>
      <c r="H1176" s="109">
        <v>0</v>
      </c>
      <c r="I1176" s="69"/>
      <c r="J1176" s="69"/>
      <c r="K1176" s="70"/>
      <c r="L1176" s="70">
        <v>0</v>
      </c>
      <c r="N1176" s="56"/>
    </row>
    <row r="1177" spans="1:14" s="116" customFormat="1" ht="12" customHeight="1">
      <c r="A1177" s="112"/>
      <c r="B1177" s="112"/>
      <c r="C1177" s="112"/>
      <c r="D1177" s="113"/>
      <c r="E1177" s="112"/>
      <c r="F1177" s="120"/>
      <c r="G1177" s="122"/>
      <c r="H1177" s="122"/>
      <c r="J1177" s="123"/>
      <c r="K1177" s="70"/>
      <c r="L1177" s="70">
        <v>0</v>
      </c>
      <c r="N1177" s="56"/>
    </row>
    <row r="1178" spans="1:14" s="116" customFormat="1" ht="12" customHeight="1">
      <c r="A1178" s="112"/>
      <c r="B1178" s="112"/>
      <c r="C1178" s="112"/>
      <c r="D1178" s="113" t="s">
        <v>68</v>
      </c>
      <c r="E1178" s="112"/>
      <c r="F1178" s="120"/>
      <c r="G1178" s="122"/>
      <c r="H1178" s="109">
        <f>SUM(H1179:H1181)</f>
        <v>3.64</v>
      </c>
      <c r="I1178" s="69"/>
      <c r="J1178" s="69"/>
      <c r="K1178" s="70"/>
      <c r="L1178" s="70">
        <v>0</v>
      </c>
      <c r="N1178" s="56"/>
    </row>
    <row r="1179" spans="1:14" s="116" customFormat="1">
      <c r="A1179" s="117"/>
      <c r="B1179" s="117" t="s">
        <v>421</v>
      </c>
      <c r="C1179" s="112"/>
      <c r="D1179" s="124" t="s">
        <v>420</v>
      </c>
      <c r="E1179" s="112" t="s">
        <v>31</v>
      </c>
      <c r="F1179" s="120">
        <v>1</v>
      </c>
      <c r="G1179" s="121">
        <v>3.64</v>
      </c>
      <c r="H1179" s="76">
        <f>ROUND(G1179*F1179,2)</f>
        <v>3.64</v>
      </c>
      <c r="I1179" s="69"/>
      <c r="J1179" s="69"/>
      <c r="K1179" s="70"/>
      <c r="L1179" s="70">
        <v>0</v>
      </c>
      <c r="N1179" s="56"/>
    </row>
    <row r="1180" spans="1:14" s="116" customFormat="1">
      <c r="A1180" s="117"/>
      <c r="B1180" s="117"/>
      <c r="C1180" s="112"/>
      <c r="D1180" s="125"/>
      <c r="E1180" s="112"/>
      <c r="F1180" s="120"/>
      <c r="G1180" s="121"/>
      <c r="H1180" s="76"/>
      <c r="I1180" s="69"/>
      <c r="J1180" s="69"/>
      <c r="K1180" s="70"/>
      <c r="L1180" s="70"/>
      <c r="N1180" s="56"/>
    </row>
    <row r="1181" spans="1:14" s="116" customFormat="1" ht="12" customHeight="1">
      <c r="A1181" s="112"/>
      <c r="B1181" s="112"/>
      <c r="C1181" s="112"/>
      <c r="D1181" s="113">
        <v>0</v>
      </c>
      <c r="E1181" s="112">
        <v>0</v>
      </c>
      <c r="F1181" s="114"/>
      <c r="G1181" s="121">
        <v>0</v>
      </c>
      <c r="H1181" s="109"/>
      <c r="I1181" s="69"/>
      <c r="J1181" s="69"/>
      <c r="K1181" s="70"/>
      <c r="L1181" s="70">
        <v>0</v>
      </c>
      <c r="N1181" s="56"/>
    </row>
    <row r="1182" spans="1:14" s="116" customFormat="1" ht="12" customHeight="1">
      <c r="A1182" s="112"/>
      <c r="B1182" s="112"/>
      <c r="C1182" s="112"/>
      <c r="D1182" s="113" t="s">
        <v>71</v>
      </c>
      <c r="E1182" s="112"/>
      <c r="F1182" s="108"/>
      <c r="G1182" s="122"/>
      <c r="H1182" s="76">
        <f>+H1178+H1171+H1167</f>
        <v>3.72</v>
      </c>
      <c r="I1182" s="69"/>
      <c r="J1182" s="69"/>
      <c r="K1182" s="70"/>
      <c r="L1182" s="70">
        <v>0</v>
      </c>
      <c r="N1182" s="56"/>
    </row>
    <row r="1183" spans="1:14" s="116" customFormat="1" ht="12" customHeight="1">
      <c r="A1183" s="112"/>
      <c r="B1183" s="112"/>
      <c r="C1183" s="112"/>
      <c r="D1183" s="113" t="s">
        <v>72</v>
      </c>
      <c r="E1183" s="112" t="s">
        <v>0</v>
      </c>
      <c r="F1183" s="108"/>
      <c r="G1183" s="122"/>
      <c r="H1183" s="76">
        <f>ROUND(H1182*F1183/100,2)</f>
        <v>0</v>
      </c>
      <c r="I1183" s="69"/>
      <c r="J1183" s="69"/>
      <c r="K1183" s="70"/>
      <c r="L1183" s="70">
        <v>0</v>
      </c>
      <c r="N1183" s="56"/>
    </row>
    <row r="1184" spans="1:14" s="116" customFormat="1" ht="12" customHeight="1">
      <c r="A1184" s="112"/>
      <c r="B1184" s="112"/>
      <c r="C1184" s="112"/>
      <c r="D1184" s="113" t="s">
        <v>73</v>
      </c>
      <c r="E1184" s="112"/>
      <c r="F1184" s="114"/>
      <c r="G1184" s="122"/>
      <c r="H1184" s="76">
        <f>+H1183+H1182</f>
        <v>3.72</v>
      </c>
      <c r="I1184" s="69"/>
      <c r="J1184" s="69"/>
      <c r="K1184" s="70"/>
      <c r="L1184" s="70">
        <v>0</v>
      </c>
      <c r="N1184" s="56"/>
    </row>
    <row r="1185" spans="1:14" s="116" customFormat="1">
      <c r="A1185" s="112"/>
      <c r="B1185" s="112"/>
      <c r="C1185" s="112"/>
      <c r="D1185" s="113"/>
      <c r="E1185" s="112"/>
      <c r="F1185" s="114"/>
      <c r="G1185" s="122"/>
      <c r="H1185" s="109"/>
      <c r="I1185" s="69"/>
      <c r="J1185" s="69"/>
      <c r="K1185" s="70"/>
      <c r="L1185" s="70">
        <v>0</v>
      </c>
      <c r="N1185" s="56"/>
    </row>
    <row r="1186" spans="1:14">
      <c r="B1186" s="102"/>
      <c r="C1186" s="102"/>
    </row>
    <row r="1187" spans="1:14" s="59" customFormat="1" ht="30" customHeight="1">
      <c r="A1187" s="104"/>
      <c r="B1187" s="282" t="s">
        <v>1007</v>
      </c>
      <c r="C1187" s="149" t="s">
        <v>724</v>
      </c>
      <c r="D1187" s="145" t="s">
        <v>403</v>
      </c>
      <c r="E1187" s="144" t="s">
        <v>49</v>
      </c>
      <c r="F1187" s="146">
        <v>1</v>
      </c>
      <c r="G1187" s="173">
        <f>H1205</f>
        <v>2.57</v>
      </c>
      <c r="H1187" s="148">
        <f>TRUNC(G1187*F1187,2)</f>
        <v>2.57</v>
      </c>
      <c r="I1187" s="56"/>
      <c r="J1187" s="57">
        <v>806.71</v>
      </c>
      <c r="K1187" s="58">
        <v>806.70999999999992</v>
      </c>
      <c r="L1187" s="58">
        <v>806.71</v>
      </c>
      <c r="M1187" s="59">
        <v>0</v>
      </c>
    </row>
    <row r="1188" spans="1:14" s="29" customFormat="1" ht="12" customHeight="1">
      <c r="A1188" s="105"/>
      <c r="B1188" s="106"/>
      <c r="C1188" s="106"/>
      <c r="D1188" s="107"/>
      <c r="E1188" s="106"/>
      <c r="F1188" s="108"/>
      <c r="G1188" s="109"/>
      <c r="H1188" s="110"/>
      <c r="I1188" s="68"/>
      <c r="J1188" s="69"/>
      <c r="K1188" s="70"/>
      <c r="L1188" s="70">
        <v>0</v>
      </c>
      <c r="M1188" s="111">
        <f>M1187-H1187</f>
        <v>-2.57</v>
      </c>
      <c r="N1188" s="56"/>
    </row>
    <row r="1189" spans="1:14" s="116" customFormat="1" ht="12" customHeight="1">
      <c r="A1189" s="112"/>
      <c r="B1189" s="112"/>
      <c r="C1189" s="112"/>
      <c r="D1189" s="113" t="s">
        <v>65</v>
      </c>
      <c r="E1189" s="112"/>
      <c r="F1189" s="114"/>
      <c r="G1189" s="115"/>
      <c r="H1189" s="76">
        <f>SUM(H1190:H1192)</f>
        <v>0</v>
      </c>
      <c r="I1189" s="69"/>
      <c r="J1189" s="69"/>
      <c r="K1189" s="70"/>
      <c r="L1189" s="70">
        <v>0</v>
      </c>
      <c r="N1189" s="56"/>
    </row>
    <row r="1190" spans="1:14" s="116" customFormat="1" ht="12" customHeight="1">
      <c r="A1190" s="117"/>
      <c r="B1190" s="118"/>
      <c r="C1190" s="119"/>
      <c r="D1190" s="113"/>
      <c r="E1190" s="112"/>
      <c r="F1190" s="120"/>
      <c r="G1190" s="121"/>
      <c r="H1190" s="76">
        <f>ROUND(G1190*F1190,2)</f>
        <v>0</v>
      </c>
      <c r="I1190" s="69"/>
      <c r="J1190" s="69"/>
      <c r="K1190" s="70"/>
      <c r="L1190" s="70">
        <v>0</v>
      </c>
      <c r="N1190" s="56"/>
    </row>
    <row r="1191" spans="1:14" s="116" customFormat="1" ht="12" customHeight="1">
      <c r="A1191" s="112"/>
      <c r="B1191" s="112"/>
      <c r="C1191" s="112"/>
      <c r="D1191" s="113">
        <v>0</v>
      </c>
      <c r="E1191" s="112">
        <v>0</v>
      </c>
      <c r="F1191" s="120"/>
      <c r="G1191" s="121">
        <v>0</v>
      </c>
      <c r="H1191" s="109">
        <v>0</v>
      </c>
      <c r="I1191" s="69"/>
      <c r="J1191" s="69"/>
      <c r="K1191" s="70"/>
      <c r="L1191" s="70">
        <v>0</v>
      </c>
      <c r="N1191" s="56"/>
    </row>
    <row r="1192" spans="1:14" s="116" customFormat="1" ht="12" customHeight="1">
      <c r="A1192" s="112"/>
      <c r="B1192" s="112"/>
      <c r="C1192" s="112"/>
      <c r="D1192" s="113">
        <v>0</v>
      </c>
      <c r="E1192" s="112">
        <v>0</v>
      </c>
      <c r="F1192" s="120"/>
      <c r="G1192" s="121">
        <v>0</v>
      </c>
      <c r="H1192" s="109">
        <v>0</v>
      </c>
      <c r="I1192" s="69"/>
      <c r="J1192" s="69"/>
      <c r="K1192" s="70"/>
      <c r="L1192" s="70">
        <v>0</v>
      </c>
      <c r="N1192" s="56"/>
    </row>
    <row r="1193" spans="1:14" s="116" customFormat="1" ht="12" customHeight="1">
      <c r="A1193" s="112"/>
      <c r="B1193" s="112"/>
      <c r="C1193" s="112"/>
      <c r="D1193" s="113" t="s">
        <v>66</v>
      </c>
      <c r="E1193" s="112"/>
      <c r="F1193" s="120"/>
      <c r="G1193" s="109"/>
      <c r="H1193" s="76">
        <f>SUM(H1194:H1197)</f>
        <v>0.62</v>
      </c>
      <c r="I1193" s="69"/>
      <c r="J1193" s="69"/>
      <c r="K1193" s="70"/>
      <c r="L1193" s="70">
        <v>0</v>
      </c>
      <c r="N1193" s="56"/>
    </row>
    <row r="1194" spans="1:14" s="116" customFormat="1" ht="12" customHeight="1">
      <c r="A1194" s="117"/>
      <c r="B1194" s="118" t="s">
        <v>82</v>
      </c>
      <c r="C1194" s="119"/>
      <c r="D1194" s="113" t="s">
        <v>83</v>
      </c>
      <c r="E1194" s="112" t="s">
        <v>76</v>
      </c>
      <c r="F1194" s="120">
        <v>0.02</v>
      </c>
      <c r="G1194" s="460">
        <v>11.55</v>
      </c>
      <c r="H1194" s="76">
        <f>ROUND(G1194*F1194,2)</f>
        <v>0.23</v>
      </c>
      <c r="I1194" s="69"/>
      <c r="J1194" s="69"/>
      <c r="K1194" s="70"/>
      <c r="L1194" s="70">
        <v>0</v>
      </c>
      <c r="N1194" s="56"/>
    </row>
    <row r="1195" spans="1:14" s="116" customFormat="1" ht="12" customHeight="1">
      <c r="A1195" s="117"/>
      <c r="B1195" s="118" t="s">
        <v>74</v>
      </c>
      <c r="C1195" s="119"/>
      <c r="D1195" s="113" t="s">
        <v>75</v>
      </c>
      <c r="E1195" s="112" t="s">
        <v>76</v>
      </c>
      <c r="F1195" s="120">
        <f>0.39/G1195</f>
        <v>4.6987951807228916E-2</v>
      </c>
      <c r="G1195" s="460">
        <v>8.3000000000000007</v>
      </c>
      <c r="H1195" s="76">
        <f>ROUND(G1195*F1195,2)</f>
        <v>0.39</v>
      </c>
      <c r="I1195" s="69"/>
      <c r="J1195" s="69"/>
      <c r="K1195" s="70"/>
      <c r="L1195" s="70">
        <v>0</v>
      </c>
      <c r="N1195" s="56"/>
    </row>
    <row r="1196" spans="1:14" s="116" customFormat="1" ht="12" customHeight="1">
      <c r="A1196" s="119"/>
      <c r="B1196" s="119"/>
      <c r="C1196" s="119"/>
      <c r="D1196" s="113">
        <v>0</v>
      </c>
      <c r="E1196" s="112">
        <v>0</v>
      </c>
      <c r="F1196" s="120"/>
      <c r="G1196" s="460">
        <v>0</v>
      </c>
      <c r="H1196" s="109">
        <v>0</v>
      </c>
      <c r="I1196" s="69"/>
      <c r="J1196" s="69"/>
      <c r="K1196" s="70"/>
      <c r="L1196" s="70">
        <v>0</v>
      </c>
      <c r="N1196" s="56"/>
    </row>
    <row r="1197" spans="1:14" s="116" customFormat="1" ht="12" customHeight="1">
      <c r="A1197" s="112"/>
      <c r="B1197" s="112"/>
      <c r="C1197" s="112"/>
      <c r="D1197" s="113" t="s">
        <v>67</v>
      </c>
      <c r="E1197" s="112" t="s">
        <v>0</v>
      </c>
      <c r="F1197" s="805">
        <v>90.25</v>
      </c>
      <c r="G1197" s="805"/>
      <c r="H1197" s="109">
        <v>0</v>
      </c>
      <c r="I1197" s="69"/>
      <c r="J1197" s="69"/>
      <c r="K1197" s="70"/>
      <c r="L1197" s="70">
        <v>0</v>
      </c>
      <c r="N1197" s="56"/>
    </row>
    <row r="1198" spans="1:14" s="116" customFormat="1" ht="12" customHeight="1">
      <c r="A1198" s="112"/>
      <c r="B1198" s="112"/>
      <c r="C1198" s="112"/>
      <c r="D1198" s="113"/>
      <c r="E1198" s="112"/>
      <c r="F1198" s="120"/>
      <c r="G1198" s="122"/>
      <c r="H1198" s="122"/>
      <c r="J1198" s="123"/>
      <c r="K1198" s="70"/>
      <c r="L1198" s="70">
        <v>0</v>
      </c>
      <c r="N1198" s="56"/>
    </row>
    <row r="1199" spans="1:14" s="116" customFormat="1" ht="12" customHeight="1">
      <c r="A1199" s="112"/>
      <c r="B1199" s="112"/>
      <c r="C1199" s="112"/>
      <c r="D1199" s="113" t="s">
        <v>68</v>
      </c>
      <c r="E1199" s="112"/>
      <c r="F1199" s="120"/>
      <c r="G1199" s="459"/>
      <c r="H1199" s="109">
        <f>SUM(H1200:H1202)</f>
        <v>1.95</v>
      </c>
      <c r="I1199" s="69"/>
      <c r="J1199" s="69"/>
      <c r="K1199" s="70"/>
      <c r="L1199" s="70">
        <v>0</v>
      </c>
      <c r="N1199" s="56"/>
    </row>
    <row r="1200" spans="1:14" s="116" customFormat="1">
      <c r="A1200" s="117"/>
      <c r="B1200" s="117" t="s">
        <v>422</v>
      </c>
      <c r="C1200" s="112"/>
      <c r="D1200" s="124" t="s">
        <v>423</v>
      </c>
      <c r="E1200" s="112" t="s">
        <v>49</v>
      </c>
      <c r="F1200" s="120">
        <v>1</v>
      </c>
      <c r="G1200" s="460">
        <v>1.95</v>
      </c>
      <c r="H1200" s="76">
        <f>ROUND(G1200*F1200,2)</f>
        <v>1.95</v>
      </c>
      <c r="I1200" s="69"/>
      <c r="J1200" s="69"/>
      <c r="K1200" s="70"/>
      <c r="L1200" s="70">
        <v>0</v>
      </c>
      <c r="N1200" s="56"/>
    </row>
    <row r="1201" spans="1:14" s="116" customFormat="1">
      <c r="A1201" s="117"/>
      <c r="B1201" s="117"/>
      <c r="C1201" s="112"/>
      <c r="D1201" s="125"/>
      <c r="E1201" s="112"/>
      <c r="F1201" s="120"/>
      <c r="G1201" s="460"/>
      <c r="H1201" s="76"/>
      <c r="I1201" s="69"/>
      <c r="J1201" s="69"/>
      <c r="K1201" s="70"/>
      <c r="L1201" s="70"/>
      <c r="N1201" s="56"/>
    </row>
    <row r="1202" spans="1:14" s="116" customFormat="1" ht="12" customHeight="1">
      <c r="A1202" s="112"/>
      <c r="B1202" s="112"/>
      <c r="C1202" s="112"/>
      <c r="D1202" s="113">
        <v>0</v>
      </c>
      <c r="E1202" s="112">
        <v>0</v>
      </c>
      <c r="F1202" s="114"/>
      <c r="G1202" s="460">
        <v>0</v>
      </c>
      <c r="H1202" s="109"/>
      <c r="I1202" s="69"/>
      <c r="J1202" s="69"/>
      <c r="K1202" s="70"/>
      <c r="L1202" s="70">
        <v>0</v>
      </c>
      <c r="N1202" s="56"/>
    </row>
    <row r="1203" spans="1:14" s="116" customFormat="1" ht="12" customHeight="1">
      <c r="A1203" s="112"/>
      <c r="B1203" s="112"/>
      <c r="C1203" s="112"/>
      <c r="D1203" s="113" t="s">
        <v>71</v>
      </c>
      <c r="E1203" s="112"/>
      <c r="F1203" s="108"/>
      <c r="G1203" s="122"/>
      <c r="H1203" s="76">
        <f>+H1199+H1193+H1189</f>
        <v>2.57</v>
      </c>
      <c r="I1203" s="69"/>
      <c r="J1203" s="69"/>
      <c r="K1203" s="70"/>
      <c r="L1203" s="70">
        <v>0</v>
      </c>
      <c r="N1203" s="56"/>
    </row>
    <row r="1204" spans="1:14" s="116" customFormat="1" ht="12" customHeight="1">
      <c r="A1204" s="112"/>
      <c r="B1204" s="112"/>
      <c r="C1204" s="112"/>
      <c r="D1204" s="113" t="s">
        <v>72</v>
      </c>
      <c r="E1204" s="112" t="s">
        <v>0</v>
      </c>
      <c r="F1204" s="108"/>
      <c r="G1204" s="122"/>
      <c r="H1204" s="76">
        <f>ROUND(H1203*F1204/100,2)</f>
        <v>0</v>
      </c>
      <c r="I1204" s="69"/>
      <c r="J1204" s="69"/>
      <c r="K1204" s="70"/>
      <c r="L1204" s="70">
        <v>0</v>
      </c>
      <c r="N1204" s="56"/>
    </row>
    <row r="1205" spans="1:14" s="116" customFormat="1" ht="12" customHeight="1">
      <c r="A1205" s="112"/>
      <c r="B1205" s="112"/>
      <c r="C1205" s="112"/>
      <c r="D1205" s="113" t="s">
        <v>73</v>
      </c>
      <c r="E1205" s="112"/>
      <c r="F1205" s="114"/>
      <c r="G1205" s="122"/>
      <c r="H1205" s="76">
        <f>+H1204+H1203</f>
        <v>2.57</v>
      </c>
      <c r="I1205" s="69"/>
      <c r="J1205" s="69"/>
      <c r="K1205" s="70"/>
      <c r="L1205" s="70">
        <v>0</v>
      </c>
      <c r="N1205" s="56"/>
    </row>
    <row r="1206" spans="1:14" s="116" customFormat="1">
      <c r="A1206" s="112"/>
      <c r="B1206" s="112"/>
      <c r="C1206" s="112"/>
      <c r="D1206" s="113"/>
      <c r="E1206" s="112"/>
      <c r="F1206" s="114"/>
      <c r="G1206" s="122"/>
      <c r="H1206" s="109"/>
      <c r="I1206" s="69"/>
      <c r="J1206" s="69"/>
      <c r="K1206" s="70"/>
      <c r="L1206" s="70">
        <v>0</v>
      </c>
      <c r="N1206" s="56"/>
    </row>
    <row r="1207" spans="1:14">
      <c r="B1207" s="102"/>
      <c r="C1207" s="102"/>
    </row>
    <row r="1208" spans="1:14" s="59" customFormat="1" ht="30" customHeight="1">
      <c r="A1208" s="104"/>
      <c r="B1208" s="282" t="s">
        <v>1007</v>
      </c>
      <c r="C1208" s="149" t="s">
        <v>725</v>
      </c>
      <c r="D1208" s="145" t="s">
        <v>424</v>
      </c>
      <c r="E1208" s="144" t="s">
        <v>49</v>
      </c>
      <c r="F1208" s="146">
        <v>1</v>
      </c>
      <c r="G1208" s="173">
        <f>H1226</f>
        <v>7.2200000000000006</v>
      </c>
      <c r="H1208" s="148">
        <f>TRUNC(G1208*F1208,2)</f>
        <v>7.22</v>
      </c>
      <c r="I1208" s="56"/>
      <c r="J1208" s="57">
        <v>806.71</v>
      </c>
      <c r="K1208" s="58">
        <v>806.70999999999992</v>
      </c>
      <c r="L1208" s="58">
        <v>806.71</v>
      </c>
      <c r="M1208" s="59">
        <v>0</v>
      </c>
    </row>
    <row r="1209" spans="1:14" s="29" customFormat="1" ht="12" customHeight="1">
      <c r="A1209" s="105"/>
      <c r="B1209" s="106"/>
      <c r="C1209" s="106"/>
      <c r="D1209" s="107"/>
      <c r="E1209" s="106"/>
      <c r="F1209" s="108"/>
      <c r="G1209" s="109"/>
      <c r="H1209" s="110"/>
      <c r="I1209" s="68"/>
      <c r="J1209" s="69"/>
      <c r="K1209" s="70"/>
      <c r="L1209" s="70">
        <v>0</v>
      </c>
      <c r="M1209" s="111">
        <f>M1208-H1208</f>
        <v>-7.22</v>
      </c>
      <c r="N1209" s="56"/>
    </row>
    <row r="1210" spans="1:14" s="116" customFormat="1" ht="12" customHeight="1">
      <c r="A1210" s="112"/>
      <c r="B1210" s="112"/>
      <c r="C1210" s="112"/>
      <c r="D1210" s="113" t="s">
        <v>65</v>
      </c>
      <c r="E1210" s="112"/>
      <c r="F1210" s="114"/>
      <c r="G1210" s="115"/>
      <c r="H1210" s="76">
        <f>SUM(H1211:H1213)</f>
        <v>0</v>
      </c>
      <c r="I1210" s="69"/>
      <c r="J1210" s="69"/>
      <c r="K1210" s="70"/>
      <c r="L1210" s="70">
        <v>0</v>
      </c>
      <c r="N1210" s="56"/>
    </row>
    <row r="1211" spans="1:14" s="116" customFormat="1" ht="12" customHeight="1">
      <c r="A1211" s="117"/>
      <c r="B1211" s="118"/>
      <c r="C1211" s="119"/>
      <c r="D1211" s="113"/>
      <c r="E1211" s="112"/>
      <c r="F1211" s="120"/>
      <c r="G1211" s="121"/>
      <c r="H1211" s="76">
        <f>ROUND(G1211*F1211,2)</f>
        <v>0</v>
      </c>
      <c r="I1211" s="69"/>
      <c r="J1211" s="69"/>
      <c r="K1211" s="70"/>
      <c r="L1211" s="70">
        <v>0</v>
      </c>
      <c r="N1211" s="56"/>
    </row>
    <row r="1212" spans="1:14" s="116" customFormat="1" ht="12" customHeight="1">
      <c r="A1212" s="112"/>
      <c r="B1212" s="112"/>
      <c r="C1212" s="112"/>
      <c r="D1212" s="113">
        <v>0</v>
      </c>
      <c r="E1212" s="112">
        <v>0</v>
      </c>
      <c r="F1212" s="120"/>
      <c r="G1212" s="121">
        <v>0</v>
      </c>
      <c r="H1212" s="109">
        <v>0</v>
      </c>
      <c r="I1212" s="69"/>
      <c r="J1212" s="69"/>
      <c r="K1212" s="70"/>
      <c r="L1212" s="70">
        <v>0</v>
      </c>
      <c r="N1212" s="56"/>
    </row>
    <row r="1213" spans="1:14" s="116" customFormat="1" ht="12" customHeight="1">
      <c r="A1213" s="112"/>
      <c r="B1213" s="112"/>
      <c r="C1213" s="112"/>
      <c r="D1213" s="113">
        <v>0</v>
      </c>
      <c r="E1213" s="112">
        <v>0</v>
      </c>
      <c r="F1213" s="120"/>
      <c r="G1213" s="121">
        <v>0</v>
      </c>
      <c r="H1213" s="109">
        <v>0</v>
      </c>
      <c r="I1213" s="69"/>
      <c r="J1213" s="69"/>
      <c r="K1213" s="70"/>
      <c r="L1213" s="70">
        <v>0</v>
      </c>
      <c r="N1213" s="56"/>
    </row>
    <row r="1214" spans="1:14" s="116" customFormat="1" ht="12" customHeight="1">
      <c r="A1214" s="112"/>
      <c r="B1214" s="112"/>
      <c r="C1214" s="112"/>
      <c r="D1214" s="113" t="s">
        <v>66</v>
      </c>
      <c r="E1214" s="112"/>
      <c r="F1214" s="120"/>
      <c r="G1214" s="109"/>
      <c r="H1214" s="76">
        <f>SUM(H1215:H1218)</f>
        <v>0.4</v>
      </c>
      <c r="I1214" s="69"/>
      <c r="J1214" s="69"/>
      <c r="K1214" s="70"/>
      <c r="L1214" s="70">
        <v>0</v>
      </c>
      <c r="N1214" s="56"/>
    </row>
    <row r="1215" spans="1:14" s="116" customFormat="1" ht="12" customHeight="1">
      <c r="A1215" s="117"/>
      <c r="B1215" s="118" t="s">
        <v>82</v>
      </c>
      <c r="C1215" s="119"/>
      <c r="D1215" s="113" t="s">
        <v>83</v>
      </c>
      <c r="E1215" s="112" t="s">
        <v>76</v>
      </c>
      <c r="F1215" s="120">
        <v>0.02</v>
      </c>
      <c r="G1215" s="460">
        <v>11.55</v>
      </c>
      <c r="H1215" s="76">
        <f>ROUND(G1215*F1215,2)</f>
        <v>0.23</v>
      </c>
      <c r="I1215" s="69"/>
      <c r="J1215" s="69"/>
      <c r="K1215" s="70"/>
      <c r="L1215" s="70">
        <v>0</v>
      </c>
      <c r="N1215" s="56"/>
    </row>
    <row r="1216" spans="1:14" s="116" customFormat="1" ht="12" customHeight="1">
      <c r="A1216" s="117"/>
      <c r="B1216" s="118" t="s">
        <v>74</v>
      </c>
      <c r="C1216" s="119"/>
      <c r="D1216" s="113" t="s">
        <v>75</v>
      </c>
      <c r="E1216" s="112" t="s">
        <v>76</v>
      </c>
      <c r="F1216" s="120">
        <v>0.02</v>
      </c>
      <c r="G1216" s="460">
        <v>8.3000000000000007</v>
      </c>
      <c r="H1216" s="76">
        <f>ROUND(G1216*F1216,2)</f>
        <v>0.17</v>
      </c>
      <c r="I1216" s="69"/>
      <c r="J1216" s="69"/>
      <c r="K1216" s="70"/>
      <c r="L1216" s="70">
        <v>0</v>
      </c>
      <c r="N1216" s="56"/>
    </row>
    <row r="1217" spans="1:14" s="116" customFormat="1" ht="12" customHeight="1">
      <c r="A1217" s="119"/>
      <c r="B1217" s="119"/>
      <c r="C1217" s="119"/>
      <c r="D1217" s="113">
        <v>0</v>
      </c>
      <c r="E1217" s="112">
        <v>0</v>
      </c>
      <c r="F1217" s="120"/>
      <c r="G1217" s="460">
        <v>0</v>
      </c>
      <c r="H1217" s="109">
        <v>0</v>
      </c>
      <c r="I1217" s="69"/>
      <c r="J1217" s="69"/>
      <c r="K1217" s="70"/>
      <c r="L1217" s="70">
        <v>0</v>
      </c>
      <c r="N1217" s="56"/>
    </row>
    <row r="1218" spans="1:14" s="116" customFormat="1" ht="12" customHeight="1">
      <c r="A1218" s="112"/>
      <c r="B1218" s="112"/>
      <c r="C1218" s="112"/>
      <c r="D1218" s="113" t="s">
        <v>67</v>
      </c>
      <c r="E1218" s="112" t="s">
        <v>0</v>
      </c>
      <c r="F1218" s="805">
        <v>90.25</v>
      </c>
      <c r="G1218" s="805"/>
      <c r="H1218" s="109">
        <v>0</v>
      </c>
      <c r="I1218" s="69"/>
      <c r="J1218" s="69"/>
      <c r="K1218" s="70"/>
      <c r="L1218" s="70">
        <v>0</v>
      </c>
      <c r="N1218" s="56"/>
    </row>
    <row r="1219" spans="1:14" s="116" customFormat="1" ht="12" customHeight="1">
      <c r="A1219" s="112"/>
      <c r="B1219" s="112"/>
      <c r="C1219" s="112"/>
      <c r="D1219" s="113"/>
      <c r="E1219" s="112"/>
      <c r="F1219" s="120"/>
      <c r="G1219" s="122"/>
      <c r="H1219" s="122"/>
      <c r="J1219" s="123"/>
      <c r="K1219" s="70"/>
      <c r="L1219" s="70">
        <v>0</v>
      </c>
      <c r="N1219" s="56"/>
    </row>
    <row r="1220" spans="1:14" s="116" customFormat="1" ht="12" customHeight="1">
      <c r="A1220" s="112"/>
      <c r="B1220" s="112"/>
      <c r="C1220" s="112"/>
      <c r="D1220" s="113" t="s">
        <v>68</v>
      </c>
      <c r="E1220" s="112"/>
      <c r="F1220" s="120"/>
      <c r="G1220" s="122"/>
      <c r="H1220" s="109">
        <f>SUM(H1221:H1223)</f>
        <v>6.82</v>
      </c>
      <c r="I1220" s="69"/>
      <c r="J1220" s="69"/>
      <c r="K1220" s="70"/>
      <c r="L1220" s="70">
        <v>0</v>
      </c>
      <c r="N1220" s="56"/>
    </row>
    <row r="1221" spans="1:14" s="116" customFormat="1">
      <c r="A1221" s="117"/>
      <c r="B1221" s="117" t="s">
        <v>425</v>
      </c>
      <c r="C1221" s="112"/>
      <c r="D1221" s="124" t="s">
        <v>424</v>
      </c>
      <c r="E1221" s="112" t="s">
        <v>49</v>
      </c>
      <c r="F1221" s="120">
        <v>1</v>
      </c>
      <c r="G1221" s="121">
        <v>6.82</v>
      </c>
      <c r="H1221" s="76">
        <f>ROUND(G1221*F1221,2)</f>
        <v>6.82</v>
      </c>
      <c r="I1221" s="69"/>
      <c r="J1221" s="69"/>
      <c r="K1221" s="70"/>
      <c r="L1221" s="70">
        <v>0</v>
      </c>
      <c r="N1221" s="56"/>
    </row>
    <row r="1222" spans="1:14" s="116" customFormat="1">
      <c r="A1222" s="117"/>
      <c r="B1222" s="117"/>
      <c r="C1222" s="112"/>
      <c r="D1222" s="125"/>
      <c r="E1222" s="112"/>
      <c r="F1222" s="120"/>
      <c r="G1222" s="121"/>
      <c r="H1222" s="76"/>
      <c r="I1222" s="69"/>
      <c r="J1222" s="69"/>
      <c r="K1222" s="70"/>
      <c r="L1222" s="70"/>
      <c r="N1222" s="56"/>
    </row>
    <row r="1223" spans="1:14" s="116" customFormat="1" ht="12" customHeight="1">
      <c r="A1223" s="112"/>
      <c r="B1223" s="112"/>
      <c r="C1223" s="112"/>
      <c r="D1223" s="113">
        <v>0</v>
      </c>
      <c r="E1223" s="112">
        <v>0</v>
      </c>
      <c r="F1223" s="114"/>
      <c r="G1223" s="121">
        <v>0</v>
      </c>
      <c r="H1223" s="109"/>
      <c r="I1223" s="69"/>
      <c r="J1223" s="69"/>
      <c r="K1223" s="70"/>
      <c r="L1223" s="70">
        <v>0</v>
      </c>
      <c r="N1223" s="56"/>
    </row>
    <row r="1224" spans="1:14" s="116" customFormat="1" ht="12" customHeight="1">
      <c r="A1224" s="112"/>
      <c r="B1224" s="112"/>
      <c r="C1224" s="112"/>
      <c r="D1224" s="113" t="s">
        <v>71</v>
      </c>
      <c r="E1224" s="112"/>
      <c r="F1224" s="108"/>
      <c r="G1224" s="122"/>
      <c r="H1224" s="76">
        <f>+H1220+H1214+H1210</f>
        <v>7.2200000000000006</v>
      </c>
      <c r="I1224" s="69"/>
      <c r="J1224" s="69"/>
      <c r="K1224" s="70"/>
      <c r="L1224" s="70">
        <v>0</v>
      </c>
      <c r="N1224" s="56"/>
    </row>
    <row r="1225" spans="1:14" s="116" customFormat="1" ht="12" customHeight="1">
      <c r="A1225" s="112"/>
      <c r="B1225" s="112"/>
      <c r="C1225" s="112"/>
      <c r="D1225" s="113" t="s">
        <v>72</v>
      </c>
      <c r="E1225" s="112" t="s">
        <v>0</v>
      </c>
      <c r="F1225" s="108"/>
      <c r="G1225" s="122"/>
      <c r="H1225" s="76">
        <f>ROUND(H1224*F1225/100,2)</f>
        <v>0</v>
      </c>
      <c r="I1225" s="69"/>
      <c r="J1225" s="69"/>
      <c r="K1225" s="70"/>
      <c r="L1225" s="70">
        <v>0</v>
      </c>
      <c r="N1225" s="56"/>
    </row>
    <row r="1226" spans="1:14" s="116" customFormat="1" ht="12" customHeight="1">
      <c r="A1226" s="112"/>
      <c r="B1226" s="112"/>
      <c r="C1226" s="112"/>
      <c r="D1226" s="113" t="s">
        <v>73</v>
      </c>
      <c r="E1226" s="112"/>
      <c r="F1226" s="114"/>
      <c r="G1226" s="122"/>
      <c r="H1226" s="76">
        <f>+H1225+H1224</f>
        <v>7.2200000000000006</v>
      </c>
      <c r="I1226" s="69"/>
      <c r="J1226" s="69"/>
      <c r="K1226" s="70"/>
      <c r="L1226" s="70">
        <v>0</v>
      </c>
      <c r="N1226" s="56"/>
    </row>
    <row r="1227" spans="1:14" s="116" customFormat="1">
      <c r="A1227" s="112"/>
      <c r="B1227" s="112"/>
      <c r="C1227" s="112"/>
      <c r="D1227" s="113"/>
      <c r="E1227" s="112"/>
      <c r="F1227" s="114"/>
      <c r="G1227" s="122"/>
      <c r="H1227" s="109"/>
      <c r="I1227" s="69"/>
      <c r="J1227" s="69"/>
      <c r="K1227" s="70"/>
      <c r="L1227" s="70">
        <v>0</v>
      </c>
      <c r="N1227" s="56"/>
    </row>
    <row r="1228" spans="1:14">
      <c r="B1228" s="102"/>
      <c r="C1228" s="102"/>
    </row>
    <row r="1229" spans="1:14" s="59" customFormat="1" ht="30" customHeight="1">
      <c r="A1229" s="104"/>
      <c r="B1229" s="282" t="s">
        <v>1007</v>
      </c>
      <c r="C1229" s="149" t="s">
        <v>726</v>
      </c>
      <c r="D1229" s="145" t="s">
        <v>426</v>
      </c>
      <c r="E1229" s="144" t="s">
        <v>49</v>
      </c>
      <c r="F1229" s="146">
        <v>1</v>
      </c>
      <c r="G1229" s="173">
        <f>H1247</f>
        <v>74.360000000000014</v>
      </c>
      <c r="H1229" s="148">
        <f>TRUNC(G1229*F1229,2)</f>
        <v>74.36</v>
      </c>
      <c r="I1229" s="56"/>
      <c r="J1229" s="57">
        <v>806.71</v>
      </c>
      <c r="K1229" s="58">
        <v>806.70999999999992</v>
      </c>
      <c r="L1229" s="58">
        <v>806.71</v>
      </c>
      <c r="M1229" s="59">
        <v>0</v>
      </c>
    </row>
    <row r="1230" spans="1:14" s="29" customFormat="1" ht="12" customHeight="1">
      <c r="A1230" s="105"/>
      <c r="B1230" s="106"/>
      <c r="C1230" s="106"/>
      <c r="D1230" s="107"/>
      <c r="E1230" s="106"/>
      <c r="F1230" s="108"/>
      <c r="G1230" s="109"/>
      <c r="H1230" s="110"/>
      <c r="I1230" s="68"/>
      <c r="J1230" s="69"/>
      <c r="K1230" s="70"/>
      <c r="L1230" s="70">
        <v>0</v>
      </c>
      <c r="M1230" s="111">
        <f>M1229-H1229</f>
        <v>-74.36</v>
      </c>
      <c r="N1230" s="56"/>
    </row>
    <row r="1231" spans="1:14" s="116" customFormat="1" ht="12" customHeight="1">
      <c r="A1231" s="112"/>
      <c r="B1231" s="112"/>
      <c r="C1231" s="112"/>
      <c r="D1231" s="113" t="s">
        <v>65</v>
      </c>
      <c r="E1231" s="112"/>
      <c r="F1231" s="114"/>
      <c r="G1231" s="115"/>
      <c r="H1231" s="76">
        <f>SUM(H1232:H1234)</f>
        <v>0</v>
      </c>
      <c r="I1231" s="69"/>
      <c r="J1231" s="69"/>
      <c r="K1231" s="70"/>
      <c r="L1231" s="70">
        <v>0</v>
      </c>
      <c r="N1231" s="56"/>
    </row>
    <row r="1232" spans="1:14" s="116" customFormat="1" ht="12" customHeight="1">
      <c r="A1232" s="117"/>
      <c r="B1232" s="118"/>
      <c r="C1232" s="119"/>
      <c r="D1232" s="113"/>
      <c r="E1232" s="112"/>
      <c r="F1232" s="120"/>
      <c r="G1232" s="121"/>
      <c r="H1232" s="76">
        <f>ROUND(G1232*F1232,2)</f>
        <v>0</v>
      </c>
      <c r="I1232" s="69"/>
      <c r="J1232" s="69"/>
      <c r="K1232" s="70"/>
      <c r="L1232" s="70">
        <v>0</v>
      </c>
      <c r="N1232" s="56"/>
    </row>
    <row r="1233" spans="1:14" s="116" customFormat="1" ht="12" customHeight="1">
      <c r="A1233" s="112"/>
      <c r="B1233" s="112"/>
      <c r="C1233" s="112"/>
      <c r="D1233" s="113">
        <v>0</v>
      </c>
      <c r="E1233" s="112">
        <v>0</v>
      </c>
      <c r="F1233" s="120"/>
      <c r="G1233" s="121">
        <v>0</v>
      </c>
      <c r="H1233" s="109">
        <v>0</v>
      </c>
      <c r="I1233" s="69"/>
      <c r="J1233" s="69"/>
      <c r="K1233" s="70"/>
      <c r="L1233" s="70">
        <v>0</v>
      </c>
      <c r="N1233" s="56"/>
    </row>
    <row r="1234" spans="1:14" s="116" customFormat="1" ht="12" customHeight="1">
      <c r="A1234" s="112"/>
      <c r="B1234" s="112"/>
      <c r="C1234" s="112"/>
      <c r="D1234" s="113">
        <v>0</v>
      </c>
      <c r="E1234" s="112">
        <v>0</v>
      </c>
      <c r="F1234" s="120"/>
      <c r="G1234" s="121">
        <v>0</v>
      </c>
      <c r="H1234" s="109">
        <v>0</v>
      </c>
      <c r="I1234" s="69"/>
      <c r="J1234" s="69"/>
      <c r="K1234" s="70"/>
      <c r="L1234" s="70">
        <v>0</v>
      </c>
      <c r="N1234" s="56"/>
    </row>
    <row r="1235" spans="1:14" s="116" customFormat="1" ht="12" customHeight="1">
      <c r="A1235" s="112"/>
      <c r="B1235" s="112"/>
      <c r="C1235" s="112"/>
      <c r="D1235" s="113" t="s">
        <v>66</v>
      </c>
      <c r="E1235" s="112"/>
      <c r="F1235" s="120"/>
      <c r="G1235" s="461"/>
      <c r="H1235" s="76">
        <f>SUM(H1236:H1239)</f>
        <v>9.93</v>
      </c>
      <c r="I1235" s="69"/>
      <c r="J1235" s="69"/>
      <c r="K1235" s="70"/>
      <c r="L1235" s="70">
        <v>0</v>
      </c>
      <c r="N1235" s="56"/>
    </row>
    <row r="1236" spans="1:14" s="116" customFormat="1" ht="12" customHeight="1">
      <c r="A1236" s="117"/>
      <c r="B1236" s="118" t="s">
        <v>82</v>
      </c>
      <c r="C1236" s="119"/>
      <c r="D1236" s="113" t="s">
        <v>83</v>
      </c>
      <c r="E1236" s="112" t="s">
        <v>76</v>
      </c>
      <c r="F1236" s="120">
        <v>0.5</v>
      </c>
      <c r="G1236" s="460">
        <v>11.55</v>
      </c>
      <c r="H1236" s="76">
        <f>ROUND(G1236*F1236,2)</f>
        <v>5.78</v>
      </c>
      <c r="I1236" s="69"/>
      <c r="J1236" s="69"/>
      <c r="K1236" s="70"/>
      <c r="L1236" s="70">
        <v>0</v>
      </c>
      <c r="N1236" s="56"/>
    </row>
    <row r="1237" spans="1:14" s="116" customFormat="1" ht="12" customHeight="1">
      <c r="A1237" s="117"/>
      <c r="B1237" s="118" t="s">
        <v>74</v>
      </c>
      <c r="C1237" s="119"/>
      <c r="D1237" s="113" t="s">
        <v>75</v>
      </c>
      <c r="E1237" s="112" t="s">
        <v>76</v>
      </c>
      <c r="F1237" s="120">
        <v>0.5</v>
      </c>
      <c r="G1237" s="460">
        <v>8.3000000000000007</v>
      </c>
      <c r="H1237" s="76">
        <f>ROUND(G1237*F1237,2)</f>
        <v>4.1500000000000004</v>
      </c>
      <c r="I1237" s="69"/>
      <c r="J1237" s="69"/>
      <c r="K1237" s="70"/>
      <c r="L1237" s="70">
        <v>0</v>
      </c>
      <c r="N1237" s="56"/>
    </row>
    <row r="1238" spans="1:14" s="116" customFormat="1" ht="12" customHeight="1">
      <c r="A1238" s="119"/>
      <c r="B1238" s="119"/>
      <c r="C1238" s="119"/>
      <c r="D1238" s="113">
        <v>0</v>
      </c>
      <c r="E1238" s="112">
        <v>0</v>
      </c>
      <c r="F1238" s="120"/>
      <c r="G1238" s="121">
        <v>0</v>
      </c>
      <c r="H1238" s="109">
        <v>0</v>
      </c>
      <c r="I1238" s="69"/>
      <c r="J1238" s="69"/>
      <c r="K1238" s="70"/>
      <c r="L1238" s="70">
        <v>0</v>
      </c>
      <c r="N1238" s="56"/>
    </row>
    <row r="1239" spans="1:14" s="116" customFormat="1" ht="12" customHeight="1">
      <c r="A1239" s="112"/>
      <c r="B1239" s="112"/>
      <c r="C1239" s="112"/>
      <c r="D1239" s="113" t="s">
        <v>67</v>
      </c>
      <c r="E1239" s="112" t="s">
        <v>0</v>
      </c>
      <c r="F1239" s="805">
        <v>90.25</v>
      </c>
      <c r="G1239" s="805"/>
      <c r="H1239" s="109">
        <v>0</v>
      </c>
      <c r="I1239" s="69"/>
      <c r="J1239" s="69"/>
      <c r="K1239" s="70"/>
      <c r="L1239" s="70">
        <v>0</v>
      </c>
      <c r="N1239" s="56"/>
    </row>
    <row r="1240" spans="1:14" s="116" customFormat="1" ht="12" customHeight="1">
      <c r="A1240" s="112"/>
      <c r="B1240" s="112"/>
      <c r="C1240" s="112"/>
      <c r="D1240" s="113"/>
      <c r="E1240" s="112"/>
      <c r="F1240" s="120"/>
      <c r="G1240" s="122"/>
      <c r="H1240" s="122"/>
      <c r="J1240" s="123"/>
      <c r="K1240" s="70"/>
      <c r="L1240" s="70">
        <v>0</v>
      </c>
      <c r="N1240" s="56"/>
    </row>
    <row r="1241" spans="1:14" s="116" customFormat="1" ht="12" customHeight="1">
      <c r="A1241" s="112"/>
      <c r="B1241" s="112"/>
      <c r="C1241" s="112"/>
      <c r="D1241" s="113" t="s">
        <v>68</v>
      </c>
      <c r="E1241" s="112"/>
      <c r="F1241" s="120"/>
      <c r="G1241" s="122"/>
      <c r="H1241" s="109">
        <f>SUM(H1242:H1244)</f>
        <v>64.430000000000007</v>
      </c>
      <c r="I1241" s="69"/>
      <c r="J1241" s="69"/>
      <c r="K1241" s="70"/>
      <c r="L1241" s="70">
        <v>0</v>
      </c>
      <c r="N1241" s="56"/>
    </row>
    <row r="1242" spans="1:14" s="116" customFormat="1">
      <c r="A1242" s="117"/>
      <c r="B1242" s="117" t="s">
        <v>425</v>
      </c>
      <c r="C1242" s="112"/>
      <c r="D1242" s="124" t="s">
        <v>424</v>
      </c>
      <c r="E1242" s="112" t="s">
        <v>49</v>
      </c>
      <c r="F1242" s="120">
        <v>1</v>
      </c>
      <c r="G1242" s="121">
        <v>64.430000000000007</v>
      </c>
      <c r="H1242" s="76">
        <f>ROUND(G1242*F1242,2)</f>
        <v>64.430000000000007</v>
      </c>
      <c r="I1242" s="69"/>
      <c r="J1242" s="69"/>
      <c r="K1242" s="70"/>
      <c r="L1242" s="70">
        <v>0</v>
      </c>
      <c r="N1242" s="56"/>
    </row>
    <row r="1243" spans="1:14" s="116" customFormat="1">
      <c r="A1243" s="117"/>
      <c r="B1243" s="117"/>
      <c r="C1243" s="112"/>
      <c r="D1243" s="125"/>
      <c r="E1243" s="112"/>
      <c r="F1243" s="120"/>
      <c r="G1243" s="121"/>
      <c r="H1243" s="76"/>
      <c r="I1243" s="69"/>
      <c r="J1243" s="69"/>
      <c r="K1243" s="70"/>
      <c r="L1243" s="70"/>
      <c r="N1243" s="56"/>
    </row>
    <row r="1244" spans="1:14" s="116" customFormat="1" ht="12" customHeight="1">
      <c r="A1244" s="112"/>
      <c r="B1244" s="112"/>
      <c r="C1244" s="112"/>
      <c r="D1244" s="113">
        <v>0</v>
      </c>
      <c r="E1244" s="112">
        <v>0</v>
      </c>
      <c r="F1244" s="114"/>
      <c r="G1244" s="121">
        <v>0</v>
      </c>
      <c r="H1244" s="109"/>
      <c r="I1244" s="69"/>
      <c r="J1244" s="69"/>
      <c r="K1244" s="70"/>
      <c r="L1244" s="70">
        <v>0</v>
      </c>
      <c r="N1244" s="56"/>
    </row>
    <row r="1245" spans="1:14" s="116" customFormat="1" ht="12" customHeight="1">
      <c r="A1245" s="112"/>
      <c r="B1245" s="112"/>
      <c r="C1245" s="112"/>
      <c r="D1245" s="113" t="s">
        <v>71</v>
      </c>
      <c r="E1245" s="112"/>
      <c r="F1245" s="108"/>
      <c r="G1245" s="122"/>
      <c r="H1245" s="76">
        <f>+H1241+H1235+H1231</f>
        <v>74.360000000000014</v>
      </c>
      <c r="I1245" s="69"/>
      <c r="J1245" s="69"/>
      <c r="K1245" s="70"/>
      <c r="L1245" s="70">
        <v>0</v>
      </c>
      <c r="N1245" s="56"/>
    </row>
    <row r="1246" spans="1:14" s="116" customFormat="1" ht="12" customHeight="1">
      <c r="A1246" s="112"/>
      <c r="B1246" s="112"/>
      <c r="C1246" s="112"/>
      <c r="D1246" s="113" t="s">
        <v>72</v>
      </c>
      <c r="E1246" s="112" t="s">
        <v>0</v>
      </c>
      <c r="F1246" s="108"/>
      <c r="G1246" s="122"/>
      <c r="H1246" s="76">
        <f>ROUND(H1245*F1246/100,2)</f>
        <v>0</v>
      </c>
      <c r="I1246" s="69"/>
      <c r="J1246" s="69"/>
      <c r="K1246" s="70"/>
      <c r="L1246" s="70">
        <v>0</v>
      </c>
      <c r="N1246" s="56"/>
    </row>
    <row r="1247" spans="1:14" s="116" customFormat="1" ht="12" customHeight="1">
      <c r="A1247" s="112"/>
      <c r="B1247" s="112"/>
      <c r="C1247" s="112"/>
      <c r="D1247" s="113" t="s">
        <v>73</v>
      </c>
      <c r="E1247" s="112"/>
      <c r="F1247" s="114"/>
      <c r="G1247" s="122"/>
      <c r="H1247" s="76">
        <f>+H1246+H1245</f>
        <v>74.360000000000014</v>
      </c>
      <c r="I1247" s="69"/>
      <c r="J1247" s="69"/>
      <c r="K1247" s="70"/>
      <c r="L1247" s="70">
        <v>0</v>
      </c>
      <c r="N1247" s="56"/>
    </row>
    <row r="1248" spans="1:14" s="116" customFormat="1">
      <c r="A1248" s="112"/>
      <c r="B1248" s="112"/>
      <c r="C1248" s="112"/>
      <c r="D1248" s="113"/>
      <c r="E1248" s="112"/>
      <c r="F1248" s="114"/>
      <c r="G1248" s="122"/>
      <c r="H1248" s="109"/>
      <c r="I1248" s="69"/>
      <c r="J1248" s="69"/>
      <c r="K1248" s="70"/>
      <c r="L1248" s="70">
        <v>0</v>
      </c>
      <c r="N1248" s="56"/>
    </row>
    <row r="1249" spans="1:14">
      <c r="B1249" s="102"/>
      <c r="C1249" s="102"/>
    </row>
    <row r="1250" spans="1:14" s="59" customFormat="1" ht="30" customHeight="1">
      <c r="A1250" s="104"/>
      <c r="B1250" s="282" t="s">
        <v>1007</v>
      </c>
      <c r="C1250" s="149" t="s">
        <v>727</v>
      </c>
      <c r="D1250" s="145" t="s">
        <v>375</v>
      </c>
      <c r="E1250" s="144" t="s">
        <v>49</v>
      </c>
      <c r="F1250" s="146">
        <v>1</v>
      </c>
      <c r="G1250" s="173">
        <f>H1268</f>
        <v>17.91</v>
      </c>
      <c r="H1250" s="148">
        <f>TRUNC(G1250*F1250,2)</f>
        <v>17.91</v>
      </c>
      <c r="I1250" s="56"/>
      <c r="J1250" s="57">
        <v>806.71</v>
      </c>
      <c r="K1250" s="58">
        <v>806.70999999999992</v>
      </c>
      <c r="L1250" s="58">
        <v>806.71</v>
      </c>
      <c r="M1250" s="59">
        <v>0</v>
      </c>
    </row>
    <row r="1251" spans="1:14" s="29" customFormat="1" ht="12" customHeight="1">
      <c r="A1251" s="105"/>
      <c r="B1251" s="106"/>
      <c r="C1251" s="106"/>
      <c r="D1251" s="107"/>
      <c r="E1251" s="106"/>
      <c r="F1251" s="108"/>
      <c r="G1251" s="109"/>
      <c r="H1251" s="110"/>
      <c r="I1251" s="68"/>
      <c r="J1251" s="69"/>
      <c r="K1251" s="70"/>
      <c r="L1251" s="70">
        <v>0</v>
      </c>
      <c r="M1251" s="111">
        <f>M1250-H1250</f>
        <v>-17.91</v>
      </c>
      <c r="N1251" s="56"/>
    </row>
    <row r="1252" spans="1:14" s="116" customFormat="1" ht="12" customHeight="1">
      <c r="A1252" s="112"/>
      <c r="B1252" s="112"/>
      <c r="C1252" s="112"/>
      <c r="D1252" s="113" t="s">
        <v>65</v>
      </c>
      <c r="E1252" s="112"/>
      <c r="F1252" s="114"/>
      <c r="G1252" s="115"/>
      <c r="H1252" s="76">
        <f>SUM(H1253:H1255)</f>
        <v>0</v>
      </c>
      <c r="I1252" s="69"/>
      <c r="J1252" s="69"/>
      <c r="K1252" s="70"/>
      <c r="L1252" s="70">
        <v>0</v>
      </c>
      <c r="N1252" s="56"/>
    </row>
    <row r="1253" spans="1:14" s="116" customFormat="1" ht="12" customHeight="1">
      <c r="A1253" s="117"/>
      <c r="B1253" s="118"/>
      <c r="C1253" s="119"/>
      <c r="D1253" s="113"/>
      <c r="E1253" s="112"/>
      <c r="F1253" s="120"/>
      <c r="G1253" s="121"/>
      <c r="H1253" s="76">
        <f>ROUND(G1253*F1253,2)</f>
        <v>0</v>
      </c>
      <c r="I1253" s="69"/>
      <c r="J1253" s="69"/>
      <c r="K1253" s="70"/>
      <c r="L1253" s="70">
        <v>0</v>
      </c>
      <c r="N1253" s="56"/>
    </row>
    <row r="1254" spans="1:14" s="116" customFormat="1" ht="12" customHeight="1">
      <c r="A1254" s="112"/>
      <c r="B1254" s="112"/>
      <c r="C1254" s="112"/>
      <c r="D1254" s="113">
        <v>0</v>
      </c>
      <c r="E1254" s="112">
        <v>0</v>
      </c>
      <c r="F1254" s="120"/>
      <c r="G1254" s="121">
        <v>0</v>
      </c>
      <c r="H1254" s="109">
        <v>0</v>
      </c>
      <c r="I1254" s="69"/>
      <c r="J1254" s="69"/>
      <c r="K1254" s="70"/>
      <c r="L1254" s="70">
        <v>0</v>
      </c>
      <c r="N1254" s="56"/>
    </row>
    <row r="1255" spans="1:14" s="116" customFormat="1" ht="12" customHeight="1">
      <c r="A1255" s="112"/>
      <c r="B1255" s="112"/>
      <c r="C1255" s="112"/>
      <c r="D1255" s="113">
        <v>0</v>
      </c>
      <c r="E1255" s="112">
        <v>0</v>
      </c>
      <c r="F1255" s="120"/>
      <c r="G1255" s="121">
        <v>0</v>
      </c>
      <c r="H1255" s="109">
        <v>0</v>
      </c>
      <c r="I1255" s="69"/>
      <c r="J1255" s="69"/>
      <c r="K1255" s="70"/>
      <c r="L1255" s="70">
        <v>0</v>
      </c>
      <c r="N1255" s="56"/>
    </row>
    <row r="1256" spans="1:14" s="116" customFormat="1" ht="12" customHeight="1">
      <c r="A1256" s="112"/>
      <c r="B1256" s="112"/>
      <c r="C1256" s="112"/>
      <c r="D1256" s="113" t="s">
        <v>66</v>
      </c>
      <c r="E1256" s="112"/>
      <c r="F1256" s="120"/>
      <c r="G1256" s="109"/>
      <c r="H1256" s="76">
        <f>SUM(H1257:H1260)</f>
        <v>5.9600000000000009</v>
      </c>
      <c r="I1256" s="69"/>
      <c r="J1256" s="69"/>
      <c r="K1256" s="70"/>
      <c r="L1256" s="70">
        <v>0</v>
      </c>
      <c r="N1256" s="56"/>
    </row>
    <row r="1257" spans="1:14" s="116" customFormat="1" ht="12" customHeight="1">
      <c r="A1257" s="117"/>
      <c r="B1257" s="118" t="s">
        <v>82</v>
      </c>
      <c r="C1257" s="119"/>
      <c r="D1257" s="113" t="s">
        <v>83</v>
      </c>
      <c r="E1257" s="112" t="s">
        <v>76</v>
      </c>
      <c r="F1257" s="120">
        <v>0.3</v>
      </c>
      <c r="G1257" s="460">
        <v>11.55</v>
      </c>
      <c r="H1257" s="76">
        <f>ROUND(G1257*F1257,2)</f>
        <v>3.47</v>
      </c>
      <c r="I1257" s="69"/>
      <c r="J1257" s="69"/>
      <c r="K1257" s="70"/>
      <c r="L1257" s="70">
        <v>0</v>
      </c>
      <c r="N1257" s="56"/>
    </row>
    <row r="1258" spans="1:14" s="116" customFormat="1" ht="12" customHeight="1">
      <c r="A1258" s="117"/>
      <c r="B1258" s="118" t="s">
        <v>74</v>
      </c>
      <c r="C1258" s="119"/>
      <c r="D1258" s="113" t="s">
        <v>75</v>
      </c>
      <c r="E1258" s="112" t="s">
        <v>76</v>
      </c>
      <c r="F1258" s="120">
        <v>0.3</v>
      </c>
      <c r="G1258" s="460">
        <v>8.3000000000000007</v>
      </c>
      <c r="H1258" s="76">
        <f>ROUND(G1258*F1258,2)</f>
        <v>2.4900000000000002</v>
      </c>
      <c r="I1258" s="69"/>
      <c r="J1258" s="69"/>
      <c r="K1258" s="70"/>
      <c r="L1258" s="70">
        <v>0</v>
      </c>
      <c r="N1258" s="56"/>
    </row>
    <row r="1259" spans="1:14" s="116" customFormat="1" ht="12" customHeight="1">
      <c r="A1259" s="119"/>
      <c r="B1259" s="119"/>
      <c r="C1259" s="119"/>
      <c r="D1259" s="113">
        <v>0</v>
      </c>
      <c r="E1259" s="112">
        <v>0</v>
      </c>
      <c r="F1259" s="120"/>
      <c r="G1259" s="460">
        <v>0</v>
      </c>
      <c r="H1259" s="109">
        <v>0</v>
      </c>
      <c r="I1259" s="69"/>
      <c r="J1259" s="69"/>
      <c r="K1259" s="70"/>
      <c r="L1259" s="70">
        <v>0</v>
      </c>
      <c r="N1259" s="56"/>
    </row>
    <row r="1260" spans="1:14" s="116" customFormat="1" ht="12" customHeight="1">
      <c r="A1260" s="112"/>
      <c r="B1260" s="112"/>
      <c r="C1260" s="112"/>
      <c r="D1260" s="113" t="s">
        <v>67</v>
      </c>
      <c r="E1260" s="112" t="s">
        <v>0</v>
      </c>
      <c r="F1260" s="805">
        <v>90.25</v>
      </c>
      <c r="G1260" s="805"/>
      <c r="H1260" s="109">
        <v>0</v>
      </c>
      <c r="I1260" s="69"/>
      <c r="J1260" s="69"/>
      <c r="K1260" s="70"/>
      <c r="L1260" s="70">
        <v>0</v>
      </c>
      <c r="N1260" s="56"/>
    </row>
    <row r="1261" spans="1:14" s="116" customFormat="1" ht="12" customHeight="1">
      <c r="A1261" s="112"/>
      <c r="B1261" s="112"/>
      <c r="C1261" s="112"/>
      <c r="D1261" s="113"/>
      <c r="E1261" s="112"/>
      <c r="F1261" s="120"/>
      <c r="G1261" s="122"/>
      <c r="H1261" s="122"/>
      <c r="J1261" s="123"/>
      <c r="K1261" s="70"/>
      <c r="L1261" s="70">
        <v>0</v>
      </c>
      <c r="N1261" s="56"/>
    </row>
    <row r="1262" spans="1:14" s="116" customFormat="1" ht="12" customHeight="1">
      <c r="A1262" s="112"/>
      <c r="B1262" s="112"/>
      <c r="C1262" s="112"/>
      <c r="D1262" s="113" t="s">
        <v>68</v>
      </c>
      <c r="E1262" s="112"/>
      <c r="F1262" s="120"/>
      <c r="G1262" s="122"/>
      <c r="H1262" s="109">
        <f>SUM(H1263:H1265)</f>
        <v>11.95</v>
      </c>
      <c r="I1262" s="69"/>
      <c r="J1262" s="69"/>
      <c r="K1262" s="70"/>
      <c r="L1262" s="70">
        <v>0</v>
      </c>
      <c r="N1262" s="56"/>
    </row>
    <row r="1263" spans="1:14" s="116" customFormat="1">
      <c r="A1263" s="117"/>
      <c r="B1263" s="117" t="s">
        <v>427</v>
      </c>
      <c r="C1263" s="112"/>
      <c r="D1263" s="124" t="str">
        <f>D1250</f>
        <v>manilha sapatilha</v>
      </c>
      <c r="E1263" s="112" t="s">
        <v>49</v>
      </c>
      <c r="F1263" s="120">
        <v>1</v>
      </c>
      <c r="G1263" s="121">
        <v>11.95</v>
      </c>
      <c r="H1263" s="76">
        <f>ROUND(G1263*F1263,2)</f>
        <v>11.95</v>
      </c>
      <c r="I1263" s="69"/>
      <c r="J1263" s="69"/>
      <c r="K1263" s="70"/>
      <c r="L1263" s="70">
        <v>0</v>
      </c>
      <c r="N1263" s="56"/>
    </row>
    <row r="1264" spans="1:14" s="116" customFormat="1">
      <c r="A1264" s="117"/>
      <c r="B1264" s="117"/>
      <c r="C1264" s="112"/>
      <c r="D1264" s="125"/>
      <c r="E1264" s="112"/>
      <c r="F1264" s="120"/>
      <c r="G1264" s="121"/>
      <c r="H1264" s="76"/>
      <c r="I1264" s="69"/>
      <c r="J1264" s="69"/>
      <c r="K1264" s="70"/>
      <c r="L1264" s="70"/>
      <c r="N1264" s="56"/>
    </row>
    <row r="1265" spans="1:14" s="116" customFormat="1" ht="12" customHeight="1">
      <c r="A1265" s="112"/>
      <c r="B1265" s="112"/>
      <c r="C1265" s="112"/>
      <c r="D1265" s="113">
        <v>0</v>
      </c>
      <c r="E1265" s="112">
        <v>0</v>
      </c>
      <c r="F1265" s="114"/>
      <c r="G1265" s="121">
        <v>0</v>
      </c>
      <c r="H1265" s="109"/>
      <c r="I1265" s="69"/>
      <c r="J1265" s="69"/>
      <c r="K1265" s="70"/>
      <c r="L1265" s="70">
        <v>0</v>
      </c>
      <c r="N1265" s="56"/>
    </row>
    <row r="1266" spans="1:14" s="116" customFormat="1" ht="12" customHeight="1">
      <c r="A1266" s="112"/>
      <c r="B1266" s="112"/>
      <c r="C1266" s="112"/>
      <c r="D1266" s="113" t="s">
        <v>71</v>
      </c>
      <c r="E1266" s="112"/>
      <c r="F1266" s="108"/>
      <c r="G1266" s="122"/>
      <c r="H1266" s="76">
        <f>+H1262+H1256+H1252</f>
        <v>17.91</v>
      </c>
      <c r="I1266" s="69"/>
      <c r="J1266" s="69"/>
      <c r="K1266" s="70"/>
      <c r="L1266" s="70">
        <v>0</v>
      </c>
      <c r="N1266" s="56"/>
    </row>
    <row r="1267" spans="1:14" s="116" customFormat="1" ht="12" customHeight="1">
      <c r="A1267" s="112"/>
      <c r="B1267" s="112"/>
      <c r="C1267" s="112"/>
      <c r="D1267" s="113" t="s">
        <v>72</v>
      </c>
      <c r="E1267" s="112" t="s">
        <v>0</v>
      </c>
      <c r="F1267" s="108"/>
      <c r="G1267" s="122"/>
      <c r="H1267" s="76">
        <f>ROUND(H1266*F1267/100,2)</f>
        <v>0</v>
      </c>
      <c r="I1267" s="69"/>
      <c r="J1267" s="69"/>
      <c r="K1267" s="70"/>
      <c r="L1267" s="70">
        <v>0</v>
      </c>
      <c r="N1267" s="56"/>
    </row>
    <row r="1268" spans="1:14" s="116" customFormat="1" ht="12" customHeight="1">
      <c r="A1268" s="112"/>
      <c r="B1268" s="112"/>
      <c r="C1268" s="112"/>
      <c r="D1268" s="113" t="s">
        <v>73</v>
      </c>
      <c r="E1268" s="112"/>
      <c r="F1268" s="114"/>
      <c r="G1268" s="122"/>
      <c r="H1268" s="76">
        <f>+H1267+H1266</f>
        <v>17.91</v>
      </c>
      <c r="I1268" s="69"/>
      <c r="J1268" s="69"/>
      <c r="K1268" s="70"/>
      <c r="L1268" s="70">
        <v>0</v>
      </c>
      <c r="N1268" s="56"/>
    </row>
    <row r="1269" spans="1:14" s="116" customFormat="1">
      <c r="A1269" s="112"/>
      <c r="B1269" s="112"/>
      <c r="C1269" s="112"/>
      <c r="D1269" s="113"/>
      <c r="E1269" s="112"/>
      <c r="F1269" s="114"/>
      <c r="G1269" s="122"/>
      <c r="H1269" s="109"/>
      <c r="I1269" s="69"/>
      <c r="J1269" s="69"/>
      <c r="K1269" s="70"/>
      <c r="L1269" s="70">
        <v>0</v>
      </c>
      <c r="N1269" s="56"/>
    </row>
    <row r="1270" spans="1:14">
      <c r="B1270" s="102"/>
      <c r="C1270" s="102"/>
    </row>
    <row r="1271" spans="1:14" s="59" customFormat="1" ht="30" customHeight="1">
      <c r="A1271" s="104"/>
      <c r="B1271" s="282" t="s">
        <v>1007</v>
      </c>
      <c r="C1271" s="149" t="s">
        <v>728</v>
      </c>
      <c r="D1271" s="145" t="s">
        <v>428</v>
      </c>
      <c r="E1271" s="144" t="s">
        <v>49</v>
      </c>
      <c r="F1271" s="146">
        <v>1</v>
      </c>
      <c r="G1271" s="173">
        <f>H1289</f>
        <v>9.9499999999999993</v>
      </c>
      <c r="H1271" s="148">
        <f>TRUNC(G1271*F1271,2)</f>
        <v>9.9499999999999993</v>
      </c>
      <c r="I1271" s="56"/>
      <c r="J1271" s="57">
        <v>806.71</v>
      </c>
      <c r="K1271" s="58">
        <v>806.70999999999992</v>
      </c>
      <c r="L1271" s="58">
        <v>806.71</v>
      </c>
      <c r="M1271" s="59">
        <v>0</v>
      </c>
    </row>
    <row r="1272" spans="1:14" s="29" customFormat="1" ht="12" customHeight="1">
      <c r="A1272" s="105"/>
      <c r="B1272" s="106"/>
      <c r="C1272" s="106"/>
      <c r="D1272" s="107"/>
      <c r="E1272" s="106"/>
      <c r="F1272" s="108"/>
      <c r="G1272" s="109"/>
      <c r="H1272" s="110"/>
      <c r="I1272" s="68"/>
      <c r="J1272" s="69"/>
      <c r="K1272" s="70"/>
      <c r="L1272" s="70">
        <v>0</v>
      </c>
      <c r="M1272" s="111">
        <f>M1271-H1271</f>
        <v>-9.9499999999999993</v>
      </c>
      <c r="N1272" s="56"/>
    </row>
    <row r="1273" spans="1:14" s="116" customFormat="1" ht="12" customHeight="1">
      <c r="A1273" s="112"/>
      <c r="B1273" s="112"/>
      <c r="C1273" s="112"/>
      <c r="D1273" s="113" t="s">
        <v>65</v>
      </c>
      <c r="E1273" s="112"/>
      <c r="F1273" s="114"/>
      <c r="G1273" s="115"/>
      <c r="H1273" s="76">
        <f>SUM(H1274:H1276)</f>
        <v>0</v>
      </c>
      <c r="I1273" s="69"/>
      <c r="J1273" s="69"/>
      <c r="K1273" s="70"/>
      <c r="L1273" s="70">
        <v>0</v>
      </c>
      <c r="N1273" s="56"/>
    </row>
    <row r="1274" spans="1:14" s="116" customFormat="1" ht="12" customHeight="1">
      <c r="A1274" s="117"/>
      <c r="B1274" s="118"/>
      <c r="C1274" s="119"/>
      <c r="D1274" s="113"/>
      <c r="E1274" s="112"/>
      <c r="F1274" s="120"/>
      <c r="G1274" s="121"/>
      <c r="H1274" s="76">
        <f>ROUND(G1274*F1274,2)</f>
        <v>0</v>
      </c>
      <c r="I1274" s="69"/>
      <c r="J1274" s="69"/>
      <c r="K1274" s="70"/>
      <c r="L1274" s="70">
        <v>0</v>
      </c>
      <c r="N1274" s="56"/>
    </row>
    <row r="1275" spans="1:14" s="116" customFormat="1" ht="12" customHeight="1">
      <c r="A1275" s="112"/>
      <c r="B1275" s="112"/>
      <c r="C1275" s="112"/>
      <c r="D1275" s="113">
        <v>0</v>
      </c>
      <c r="E1275" s="112">
        <v>0</v>
      </c>
      <c r="F1275" s="120"/>
      <c r="G1275" s="121">
        <v>0</v>
      </c>
      <c r="H1275" s="109">
        <v>0</v>
      </c>
      <c r="I1275" s="69"/>
      <c r="J1275" s="69"/>
      <c r="K1275" s="70"/>
      <c r="L1275" s="70">
        <v>0</v>
      </c>
      <c r="N1275" s="56"/>
    </row>
    <row r="1276" spans="1:14" s="116" customFormat="1" ht="12" customHeight="1">
      <c r="A1276" s="112"/>
      <c r="B1276" s="112"/>
      <c r="C1276" s="112"/>
      <c r="D1276" s="113">
        <v>0</v>
      </c>
      <c r="E1276" s="112">
        <v>0</v>
      </c>
      <c r="F1276" s="120"/>
      <c r="G1276" s="460">
        <v>0</v>
      </c>
      <c r="H1276" s="109">
        <v>0</v>
      </c>
      <c r="I1276" s="69"/>
      <c r="J1276" s="69"/>
      <c r="K1276" s="70"/>
      <c r="L1276" s="70">
        <v>0</v>
      </c>
      <c r="N1276" s="56"/>
    </row>
    <row r="1277" spans="1:14" s="116" customFormat="1" ht="12" customHeight="1">
      <c r="A1277" s="112"/>
      <c r="B1277" s="112"/>
      <c r="C1277" s="112"/>
      <c r="D1277" s="113" t="s">
        <v>66</v>
      </c>
      <c r="E1277" s="112"/>
      <c r="F1277" s="120"/>
      <c r="G1277" s="461"/>
      <c r="H1277" s="76">
        <f>SUM(H1278:H1281)</f>
        <v>1</v>
      </c>
      <c r="I1277" s="69"/>
      <c r="J1277" s="69"/>
      <c r="K1277" s="70"/>
      <c r="L1277" s="70">
        <v>0</v>
      </c>
      <c r="N1277" s="56"/>
    </row>
    <row r="1278" spans="1:14" s="116" customFormat="1" ht="12" customHeight="1">
      <c r="A1278" s="117"/>
      <c r="B1278" s="118" t="s">
        <v>82</v>
      </c>
      <c r="C1278" s="119"/>
      <c r="D1278" s="113" t="s">
        <v>83</v>
      </c>
      <c r="E1278" s="112" t="s">
        <v>76</v>
      </c>
      <c r="F1278" s="120">
        <v>0.05</v>
      </c>
      <c r="G1278" s="460">
        <v>11.55</v>
      </c>
      <c r="H1278" s="76">
        <f>ROUND(G1278*F1278,2)</f>
        <v>0.57999999999999996</v>
      </c>
      <c r="I1278" s="69"/>
      <c r="J1278" s="69"/>
      <c r="K1278" s="70"/>
      <c r="L1278" s="70">
        <v>0</v>
      </c>
      <c r="N1278" s="56"/>
    </row>
    <row r="1279" spans="1:14" s="116" customFormat="1" ht="12" customHeight="1">
      <c r="A1279" s="117"/>
      <c r="B1279" s="118" t="s">
        <v>74</v>
      </c>
      <c r="C1279" s="119"/>
      <c r="D1279" s="113" t="s">
        <v>75</v>
      </c>
      <c r="E1279" s="112" t="s">
        <v>76</v>
      </c>
      <c r="F1279" s="120">
        <f>F1278</f>
        <v>0.05</v>
      </c>
      <c r="G1279" s="460">
        <v>8.3000000000000007</v>
      </c>
      <c r="H1279" s="76">
        <f>ROUND(G1279*F1279,2)</f>
        <v>0.42</v>
      </c>
      <c r="I1279" s="69"/>
      <c r="J1279" s="69"/>
      <c r="K1279" s="70"/>
      <c r="L1279" s="70">
        <v>0</v>
      </c>
      <c r="N1279" s="56"/>
    </row>
    <row r="1280" spans="1:14" s="116" customFormat="1" ht="12" customHeight="1">
      <c r="A1280" s="119"/>
      <c r="B1280" s="119"/>
      <c r="C1280" s="119"/>
      <c r="D1280" s="113">
        <v>0</v>
      </c>
      <c r="E1280" s="112">
        <v>0</v>
      </c>
      <c r="F1280" s="120"/>
      <c r="G1280" s="121">
        <v>0</v>
      </c>
      <c r="H1280" s="109">
        <v>0</v>
      </c>
      <c r="I1280" s="69"/>
      <c r="J1280" s="69"/>
      <c r="K1280" s="70"/>
      <c r="L1280" s="70">
        <v>0</v>
      </c>
      <c r="N1280" s="56"/>
    </row>
    <row r="1281" spans="1:14" s="116" customFormat="1" ht="12" customHeight="1">
      <c r="A1281" s="112"/>
      <c r="B1281" s="112"/>
      <c r="C1281" s="112"/>
      <c r="D1281" s="113" t="s">
        <v>67</v>
      </c>
      <c r="E1281" s="112" t="s">
        <v>0</v>
      </c>
      <c r="F1281" s="805">
        <v>90.25</v>
      </c>
      <c r="G1281" s="805"/>
      <c r="H1281" s="109">
        <v>0</v>
      </c>
      <c r="I1281" s="69"/>
      <c r="J1281" s="69"/>
      <c r="K1281" s="70"/>
      <c r="L1281" s="70">
        <v>0</v>
      </c>
      <c r="N1281" s="56"/>
    </row>
    <row r="1282" spans="1:14" s="116" customFormat="1" ht="12" customHeight="1">
      <c r="A1282" s="112"/>
      <c r="B1282" s="112"/>
      <c r="C1282" s="112"/>
      <c r="D1282" s="113"/>
      <c r="E1282" s="112"/>
      <c r="F1282" s="120"/>
      <c r="G1282" s="122"/>
      <c r="H1282" s="122"/>
      <c r="J1282" s="123"/>
      <c r="K1282" s="70"/>
      <c r="L1282" s="70">
        <v>0</v>
      </c>
      <c r="N1282" s="56"/>
    </row>
    <row r="1283" spans="1:14" s="116" customFormat="1" ht="12" customHeight="1">
      <c r="A1283" s="112"/>
      <c r="B1283" s="112"/>
      <c r="C1283" s="112"/>
      <c r="D1283" s="113" t="s">
        <v>68</v>
      </c>
      <c r="E1283" s="112"/>
      <c r="F1283" s="120"/>
      <c r="G1283" s="122"/>
      <c r="H1283" s="109">
        <f>SUM(H1284:H1286)</f>
        <v>8.9499999999999993</v>
      </c>
      <c r="I1283" s="69"/>
      <c r="J1283" s="69"/>
      <c r="K1283" s="70"/>
      <c r="L1283" s="70">
        <v>0</v>
      </c>
      <c r="N1283" s="56"/>
    </row>
    <row r="1284" spans="1:14" s="116" customFormat="1">
      <c r="A1284" s="117"/>
      <c r="B1284" s="117" t="s">
        <v>429</v>
      </c>
      <c r="C1284" s="112"/>
      <c r="D1284" s="124" t="str">
        <f>D1271</f>
        <v>gancho olhal</v>
      </c>
      <c r="E1284" s="112" t="s">
        <v>49</v>
      </c>
      <c r="F1284" s="120">
        <v>1</v>
      </c>
      <c r="G1284" s="121">
        <v>8.9499999999999993</v>
      </c>
      <c r="H1284" s="76">
        <f>ROUND(G1284*F1284,2)</f>
        <v>8.9499999999999993</v>
      </c>
      <c r="I1284" s="69"/>
      <c r="J1284" s="69"/>
      <c r="K1284" s="70"/>
      <c r="L1284" s="70">
        <v>0</v>
      </c>
      <c r="N1284" s="56"/>
    </row>
    <row r="1285" spans="1:14" s="116" customFormat="1">
      <c r="A1285" s="117"/>
      <c r="B1285" s="117"/>
      <c r="C1285" s="112"/>
      <c r="D1285" s="125"/>
      <c r="E1285" s="112"/>
      <c r="F1285" s="120"/>
      <c r="G1285" s="121"/>
      <c r="H1285" s="76"/>
      <c r="I1285" s="69"/>
      <c r="J1285" s="69"/>
      <c r="K1285" s="70"/>
      <c r="L1285" s="70"/>
      <c r="N1285" s="56"/>
    </row>
    <row r="1286" spans="1:14" s="116" customFormat="1" ht="12" customHeight="1">
      <c r="A1286" s="112"/>
      <c r="B1286" s="112"/>
      <c r="C1286" s="112"/>
      <c r="D1286" s="113">
        <v>0</v>
      </c>
      <c r="E1286" s="112">
        <v>0</v>
      </c>
      <c r="F1286" s="114"/>
      <c r="G1286" s="121">
        <v>0</v>
      </c>
      <c r="H1286" s="109"/>
      <c r="I1286" s="69"/>
      <c r="J1286" s="69"/>
      <c r="K1286" s="70"/>
      <c r="L1286" s="70">
        <v>0</v>
      </c>
      <c r="N1286" s="56"/>
    </row>
    <row r="1287" spans="1:14" s="116" customFormat="1" ht="12" customHeight="1">
      <c r="A1287" s="112"/>
      <c r="B1287" s="112"/>
      <c r="C1287" s="112"/>
      <c r="D1287" s="113" t="s">
        <v>71</v>
      </c>
      <c r="E1287" s="112"/>
      <c r="F1287" s="108"/>
      <c r="G1287" s="122"/>
      <c r="H1287" s="76">
        <f>+H1283+H1277+H1273</f>
        <v>9.9499999999999993</v>
      </c>
      <c r="I1287" s="69"/>
      <c r="J1287" s="69"/>
      <c r="K1287" s="70"/>
      <c r="L1287" s="70">
        <v>0</v>
      </c>
      <c r="N1287" s="56"/>
    </row>
    <row r="1288" spans="1:14" s="116" customFormat="1" ht="12" customHeight="1">
      <c r="A1288" s="112"/>
      <c r="B1288" s="112"/>
      <c r="C1288" s="112"/>
      <c r="D1288" s="113" t="s">
        <v>72</v>
      </c>
      <c r="E1288" s="112" t="s">
        <v>0</v>
      </c>
      <c r="F1288" s="108"/>
      <c r="G1288" s="122"/>
      <c r="H1288" s="76">
        <f>ROUND(H1287*F1288/100,2)</f>
        <v>0</v>
      </c>
      <c r="I1288" s="69"/>
      <c r="J1288" s="69"/>
      <c r="K1288" s="70"/>
      <c r="L1288" s="70">
        <v>0</v>
      </c>
      <c r="N1288" s="56"/>
    </row>
    <row r="1289" spans="1:14" s="116" customFormat="1" ht="12" customHeight="1">
      <c r="A1289" s="112"/>
      <c r="B1289" s="112"/>
      <c r="C1289" s="112"/>
      <c r="D1289" s="113" t="s">
        <v>73</v>
      </c>
      <c r="E1289" s="112"/>
      <c r="F1289" s="114"/>
      <c r="G1289" s="122"/>
      <c r="H1289" s="76">
        <f>+H1288+H1287</f>
        <v>9.9499999999999993</v>
      </c>
      <c r="I1289" s="69"/>
      <c r="J1289" s="69"/>
      <c r="K1289" s="70"/>
      <c r="L1289" s="70">
        <v>0</v>
      </c>
      <c r="N1289" s="56"/>
    </row>
    <row r="1290" spans="1:14" s="116" customFormat="1">
      <c r="A1290" s="112"/>
      <c r="B1290" s="112"/>
      <c r="C1290" s="112"/>
      <c r="D1290" s="113"/>
      <c r="E1290" s="112"/>
      <c r="F1290" s="114"/>
      <c r="G1290" s="122"/>
      <c r="H1290" s="109"/>
      <c r="I1290" s="69"/>
      <c r="J1290" s="69"/>
      <c r="K1290" s="70"/>
      <c r="L1290" s="70">
        <v>0</v>
      </c>
      <c r="N1290" s="56"/>
    </row>
    <row r="1291" spans="1:14">
      <c r="B1291" s="102"/>
      <c r="C1291" s="102"/>
    </row>
    <row r="1292" spans="1:14" s="59" customFormat="1" ht="30" customHeight="1">
      <c r="A1292" s="104"/>
      <c r="B1292" s="282" t="s">
        <v>1007</v>
      </c>
      <c r="C1292" s="149" t="s">
        <v>729</v>
      </c>
      <c r="D1292" s="145" t="s">
        <v>430</v>
      </c>
      <c r="E1292" s="144" t="s">
        <v>49</v>
      </c>
      <c r="F1292" s="146">
        <v>1</v>
      </c>
      <c r="G1292" s="173">
        <f>H1310</f>
        <v>150.99</v>
      </c>
      <c r="H1292" s="148">
        <f>TRUNC(G1292*F1292,2)</f>
        <v>150.99</v>
      </c>
      <c r="I1292" s="56"/>
      <c r="J1292" s="57">
        <v>806.71</v>
      </c>
      <c r="K1292" s="58">
        <v>806.70999999999992</v>
      </c>
      <c r="L1292" s="58">
        <v>806.71</v>
      </c>
      <c r="M1292" s="59">
        <v>0</v>
      </c>
    </row>
    <row r="1293" spans="1:14" s="29" customFormat="1" ht="12" customHeight="1">
      <c r="A1293" s="105"/>
      <c r="B1293" s="106"/>
      <c r="C1293" s="106"/>
      <c r="D1293" s="107"/>
      <c r="E1293" s="106"/>
      <c r="F1293" s="108"/>
      <c r="G1293" s="109"/>
      <c r="H1293" s="110"/>
      <c r="I1293" s="68"/>
      <c r="J1293" s="69"/>
      <c r="K1293" s="70"/>
      <c r="L1293" s="70">
        <v>0</v>
      </c>
      <c r="M1293" s="111">
        <f>M1292-H1292</f>
        <v>-150.99</v>
      </c>
      <c r="N1293" s="56"/>
    </row>
    <row r="1294" spans="1:14" s="116" customFormat="1" ht="12" customHeight="1">
      <c r="A1294" s="112"/>
      <c r="B1294" s="112"/>
      <c r="C1294" s="112"/>
      <c r="D1294" s="113" t="s">
        <v>65</v>
      </c>
      <c r="E1294" s="112"/>
      <c r="F1294" s="114"/>
      <c r="G1294" s="115"/>
      <c r="H1294" s="76">
        <f>SUM(H1295:H1297)</f>
        <v>0</v>
      </c>
      <c r="I1294" s="69"/>
      <c r="J1294" s="69"/>
      <c r="K1294" s="70"/>
      <c r="L1294" s="70">
        <v>0</v>
      </c>
      <c r="N1294" s="56"/>
    </row>
    <row r="1295" spans="1:14" s="116" customFormat="1" ht="12" customHeight="1">
      <c r="A1295" s="117"/>
      <c r="B1295" s="118"/>
      <c r="C1295" s="119"/>
      <c r="D1295" s="113"/>
      <c r="E1295" s="112"/>
      <c r="F1295" s="120"/>
      <c r="G1295" s="121"/>
      <c r="H1295" s="76">
        <f>ROUND(G1295*F1295,2)</f>
        <v>0</v>
      </c>
      <c r="I1295" s="69"/>
      <c r="J1295" s="69"/>
      <c r="K1295" s="70"/>
      <c r="L1295" s="70">
        <v>0</v>
      </c>
      <c r="N1295" s="56"/>
    </row>
    <row r="1296" spans="1:14" s="116" customFormat="1" ht="12" customHeight="1">
      <c r="A1296" s="112"/>
      <c r="B1296" s="112"/>
      <c r="C1296" s="112"/>
      <c r="D1296" s="113">
        <v>0</v>
      </c>
      <c r="E1296" s="112">
        <v>0</v>
      </c>
      <c r="F1296" s="120"/>
      <c r="G1296" s="121">
        <v>0</v>
      </c>
      <c r="H1296" s="109">
        <v>0</v>
      </c>
      <c r="I1296" s="69"/>
      <c r="J1296" s="69"/>
      <c r="K1296" s="70"/>
      <c r="L1296" s="70">
        <v>0</v>
      </c>
      <c r="N1296" s="56"/>
    </row>
    <row r="1297" spans="1:14" s="116" customFormat="1" ht="12" customHeight="1">
      <c r="A1297" s="112"/>
      <c r="B1297" s="112"/>
      <c r="C1297" s="112"/>
      <c r="D1297" s="113">
        <v>0</v>
      </c>
      <c r="E1297" s="112">
        <v>0</v>
      </c>
      <c r="F1297" s="120"/>
      <c r="G1297" s="460">
        <v>0</v>
      </c>
      <c r="H1297" s="109">
        <v>0</v>
      </c>
      <c r="I1297" s="69"/>
      <c r="J1297" s="69"/>
      <c r="K1297" s="70"/>
      <c r="L1297" s="70">
        <v>0</v>
      </c>
      <c r="N1297" s="56"/>
    </row>
    <row r="1298" spans="1:14" s="116" customFormat="1" ht="12" customHeight="1">
      <c r="A1298" s="112"/>
      <c r="B1298" s="112"/>
      <c r="C1298" s="112"/>
      <c r="D1298" s="113" t="s">
        <v>66</v>
      </c>
      <c r="E1298" s="112"/>
      <c r="F1298" s="120"/>
      <c r="G1298" s="461"/>
      <c r="H1298" s="76">
        <f>SUM(H1299:H1302)</f>
        <v>9.93</v>
      </c>
      <c r="I1298" s="69"/>
      <c r="J1298" s="69"/>
      <c r="K1298" s="70"/>
      <c r="L1298" s="70">
        <v>0</v>
      </c>
      <c r="N1298" s="56"/>
    </row>
    <row r="1299" spans="1:14" s="116" customFormat="1" ht="12" customHeight="1">
      <c r="A1299" s="117"/>
      <c r="B1299" s="118" t="s">
        <v>82</v>
      </c>
      <c r="C1299" s="119"/>
      <c r="D1299" s="113" t="s">
        <v>83</v>
      </c>
      <c r="E1299" s="112" t="s">
        <v>76</v>
      </c>
      <c r="F1299" s="120">
        <v>0.5</v>
      </c>
      <c r="G1299" s="460">
        <v>11.55</v>
      </c>
      <c r="H1299" s="76">
        <f>ROUND(G1299*F1299,2)</f>
        <v>5.78</v>
      </c>
      <c r="I1299" s="69"/>
      <c r="J1299" s="69"/>
      <c r="K1299" s="70"/>
      <c r="L1299" s="70">
        <v>0</v>
      </c>
      <c r="N1299" s="56"/>
    </row>
    <row r="1300" spans="1:14" s="116" customFormat="1" ht="12" customHeight="1">
      <c r="A1300" s="117"/>
      <c r="B1300" s="118" t="s">
        <v>74</v>
      </c>
      <c r="C1300" s="119"/>
      <c r="D1300" s="113" t="s">
        <v>75</v>
      </c>
      <c r="E1300" s="112" t="s">
        <v>76</v>
      </c>
      <c r="F1300" s="120">
        <f>F1299</f>
        <v>0.5</v>
      </c>
      <c r="G1300" s="460">
        <v>8.3000000000000007</v>
      </c>
      <c r="H1300" s="76">
        <f>ROUND(G1300*F1300,2)</f>
        <v>4.1500000000000004</v>
      </c>
      <c r="I1300" s="69"/>
      <c r="J1300" s="69"/>
      <c r="K1300" s="70"/>
      <c r="L1300" s="70">
        <v>0</v>
      </c>
      <c r="N1300" s="56"/>
    </row>
    <row r="1301" spans="1:14" s="116" customFormat="1" ht="12" customHeight="1">
      <c r="A1301" s="119"/>
      <c r="B1301" s="119"/>
      <c r="C1301" s="119"/>
      <c r="D1301" s="113">
        <v>0</v>
      </c>
      <c r="E1301" s="112">
        <v>0</v>
      </c>
      <c r="F1301" s="120"/>
      <c r="G1301" s="121">
        <v>0</v>
      </c>
      <c r="H1301" s="109">
        <v>0</v>
      </c>
      <c r="I1301" s="69"/>
      <c r="J1301" s="69"/>
      <c r="K1301" s="70"/>
      <c r="L1301" s="70">
        <v>0</v>
      </c>
      <c r="N1301" s="56"/>
    </row>
    <row r="1302" spans="1:14" s="116" customFormat="1" ht="12" customHeight="1">
      <c r="A1302" s="112"/>
      <c r="B1302" s="112"/>
      <c r="C1302" s="112"/>
      <c r="D1302" s="113" t="s">
        <v>67</v>
      </c>
      <c r="E1302" s="112" t="s">
        <v>0</v>
      </c>
      <c r="F1302" s="805">
        <v>90.25</v>
      </c>
      <c r="G1302" s="805"/>
      <c r="H1302" s="109">
        <v>0</v>
      </c>
      <c r="I1302" s="69"/>
      <c r="J1302" s="69"/>
      <c r="K1302" s="70"/>
      <c r="L1302" s="70">
        <v>0</v>
      </c>
      <c r="N1302" s="56"/>
    </row>
    <row r="1303" spans="1:14" s="116" customFormat="1" ht="12" customHeight="1">
      <c r="A1303" s="112"/>
      <c r="B1303" s="112"/>
      <c r="C1303" s="112"/>
      <c r="D1303" s="113"/>
      <c r="E1303" s="112"/>
      <c r="F1303" s="120"/>
      <c r="G1303" s="122"/>
      <c r="H1303" s="122"/>
      <c r="J1303" s="123"/>
      <c r="K1303" s="70"/>
      <c r="L1303" s="70">
        <v>0</v>
      </c>
      <c r="N1303" s="56"/>
    </row>
    <row r="1304" spans="1:14" s="116" customFormat="1" ht="12" customHeight="1">
      <c r="A1304" s="112"/>
      <c r="B1304" s="112"/>
      <c r="C1304" s="112"/>
      <c r="D1304" s="113" t="s">
        <v>68</v>
      </c>
      <c r="E1304" s="112"/>
      <c r="F1304" s="120"/>
      <c r="G1304" s="122"/>
      <c r="H1304" s="109">
        <f>SUM(H1305:H1307)</f>
        <v>141.06</v>
      </c>
      <c r="I1304" s="69"/>
      <c r="J1304" s="69"/>
      <c r="K1304" s="70"/>
      <c r="L1304" s="70">
        <v>0</v>
      </c>
      <c r="N1304" s="56"/>
    </row>
    <row r="1305" spans="1:14" s="116" customFormat="1">
      <c r="A1305" s="117"/>
      <c r="B1305" s="117" t="s">
        <v>431</v>
      </c>
      <c r="C1305" s="112"/>
      <c r="D1305" s="124" t="str">
        <f>D1292</f>
        <v>perfil U</v>
      </c>
      <c r="E1305" s="112" t="s">
        <v>49</v>
      </c>
      <c r="F1305" s="120">
        <v>1</v>
      </c>
      <c r="G1305" s="121">
        <v>141.06</v>
      </c>
      <c r="H1305" s="76">
        <f>ROUND(G1305*F1305,2)</f>
        <v>141.06</v>
      </c>
      <c r="I1305" s="69"/>
      <c r="J1305" s="69"/>
      <c r="K1305" s="70"/>
      <c r="L1305" s="70">
        <v>0</v>
      </c>
      <c r="N1305" s="56"/>
    </row>
    <row r="1306" spans="1:14" s="116" customFormat="1">
      <c r="A1306" s="117"/>
      <c r="B1306" s="117"/>
      <c r="C1306" s="112"/>
      <c r="D1306" s="125"/>
      <c r="E1306" s="112"/>
      <c r="F1306" s="120"/>
      <c r="G1306" s="121"/>
      <c r="H1306" s="76"/>
      <c r="I1306" s="69"/>
      <c r="J1306" s="69"/>
      <c r="K1306" s="70"/>
      <c r="L1306" s="70"/>
      <c r="N1306" s="56"/>
    </row>
    <row r="1307" spans="1:14" s="116" customFormat="1" ht="12" customHeight="1">
      <c r="A1307" s="112"/>
      <c r="B1307" s="112"/>
      <c r="C1307" s="112"/>
      <c r="D1307" s="113">
        <v>0</v>
      </c>
      <c r="E1307" s="112">
        <v>0</v>
      </c>
      <c r="F1307" s="114"/>
      <c r="G1307" s="121">
        <v>0</v>
      </c>
      <c r="H1307" s="109"/>
      <c r="I1307" s="69"/>
      <c r="J1307" s="69"/>
      <c r="K1307" s="70"/>
      <c r="L1307" s="70">
        <v>0</v>
      </c>
      <c r="N1307" s="56"/>
    </row>
    <row r="1308" spans="1:14" s="116" customFormat="1" ht="12" customHeight="1">
      <c r="A1308" s="112"/>
      <c r="B1308" s="112"/>
      <c r="C1308" s="112"/>
      <c r="D1308" s="113" t="s">
        <v>71</v>
      </c>
      <c r="E1308" s="112"/>
      <c r="F1308" s="108"/>
      <c r="G1308" s="122"/>
      <c r="H1308" s="76">
        <f>+H1304+H1298+H1294</f>
        <v>150.99</v>
      </c>
      <c r="I1308" s="69"/>
      <c r="J1308" s="69"/>
      <c r="K1308" s="70"/>
      <c r="L1308" s="70">
        <v>0</v>
      </c>
      <c r="N1308" s="56"/>
    </row>
    <row r="1309" spans="1:14" s="116" customFormat="1" ht="12" customHeight="1">
      <c r="A1309" s="112"/>
      <c r="B1309" s="112"/>
      <c r="C1309" s="112"/>
      <c r="D1309" s="113" t="s">
        <v>72</v>
      </c>
      <c r="E1309" s="112" t="s">
        <v>0</v>
      </c>
      <c r="F1309" s="108"/>
      <c r="G1309" s="122"/>
      <c r="H1309" s="76">
        <f>ROUND(H1308*F1309/100,2)</f>
        <v>0</v>
      </c>
      <c r="I1309" s="69"/>
      <c r="J1309" s="69"/>
      <c r="K1309" s="70"/>
      <c r="L1309" s="70">
        <v>0</v>
      </c>
      <c r="N1309" s="56"/>
    </row>
    <row r="1310" spans="1:14" s="116" customFormat="1" ht="12" customHeight="1">
      <c r="A1310" s="112"/>
      <c r="B1310" s="112"/>
      <c r="C1310" s="112"/>
      <c r="D1310" s="113" t="s">
        <v>73</v>
      </c>
      <c r="E1310" s="112"/>
      <c r="F1310" s="114"/>
      <c r="G1310" s="122"/>
      <c r="H1310" s="76">
        <f>+H1309+H1308</f>
        <v>150.99</v>
      </c>
      <c r="I1310" s="69"/>
      <c r="J1310" s="69"/>
      <c r="K1310" s="70"/>
      <c r="L1310" s="70">
        <v>0</v>
      </c>
      <c r="N1310" s="56"/>
    </row>
    <row r="1311" spans="1:14" s="116" customFormat="1">
      <c r="A1311" s="112"/>
      <c r="B1311" s="112"/>
      <c r="C1311" s="112"/>
      <c r="D1311" s="113"/>
      <c r="E1311" s="112"/>
      <c r="F1311" s="114"/>
      <c r="G1311" s="122"/>
      <c r="H1311" s="109"/>
      <c r="I1311" s="69"/>
      <c r="J1311" s="69"/>
      <c r="K1311" s="70"/>
      <c r="L1311" s="70">
        <v>0</v>
      </c>
      <c r="N1311" s="56"/>
    </row>
    <row r="1312" spans="1:14">
      <c r="B1312" s="102"/>
      <c r="C1312" s="102"/>
    </row>
    <row r="1313" spans="1:14" s="59" customFormat="1" ht="30" customHeight="1">
      <c r="A1313" s="104"/>
      <c r="B1313" s="282" t="s">
        <v>1007</v>
      </c>
      <c r="C1313" s="149" t="s">
        <v>730</v>
      </c>
      <c r="D1313" s="145" t="s">
        <v>432</v>
      </c>
      <c r="E1313" s="144" t="s">
        <v>49</v>
      </c>
      <c r="F1313" s="146">
        <v>1</v>
      </c>
      <c r="G1313" s="173">
        <f>H1331</f>
        <v>38.06</v>
      </c>
      <c r="H1313" s="148">
        <f>TRUNC(G1313*F1313,2)</f>
        <v>38.06</v>
      </c>
      <c r="I1313" s="56"/>
      <c r="J1313" s="57">
        <v>806.71</v>
      </c>
      <c r="K1313" s="58">
        <v>806.70999999999992</v>
      </c>
      <c r="L1313" s="58">
        <v>806.71</v>
      </c>
      <c r="M1313" s="59">
        <v>0</v>
      </c>
    </row>
    <row r="1314" spans="1:14" s="29" customFormat="1" ht="12" customHeight="1">
      <c r="A1314" s="105"/>
      <c r="B1314" s="106"/>
      <c r="C1314" s="106"/>
      <c r="D1314" s="107"/>
      <c r="E1314" s="106"/>
      <c r="F1314" s="108"/>
      <c r="G1314" s="109"/>
      <c r="H1314" s="110"/>
      <c r="I1314" s="68"/>
      <c r="J1314" s="69"/>
      <c r="K1314" s="70"/>
      <c r="L1314" s="70">
        <v>0</v>
      </c>
      <c r="M1314" s="111">
        <f>M1313-H1313</f>
        <v>-38.06</v>
      </c>
      <c r="N1314" s="56"/>
    </row>
    <row r="1315" spans="1:14" s="116" customFormat="1" ht="12" customHeight="1">
      <c r="A1315" s="112"/>
      <c r="B1315" s="112"/>
      <c r="C1315" s="112"/>
      <c r="D1315" s="113" t="s">
        <v>65</v>
      </c>
      <c r="E1315" s="112"/>
      <c r="F1315" s="114"/>
      <c r="G1315" s="115"/>
      <c r="H1315" s="76">
        <f>SUM(H1316:H1318)</f>
        <v>0</v>
      </c>
      <c r="I1315" s="69"/>
      <c r="J1315" s="69"/>
      <c r="K1315" s="70"/>
      <c r="L1315" s="70">
        <v>0</v>
      </c>
      <c r="N1315" s="56"/>
    </row>
    <row r="1316" spans="1:14" s="116" customFormat="1" ht="12" customHeight="1">
      <c r="A1316" s="117"/>
      <c r="B1316" s="118"/>
      <c r="C1316" s="119"/>
      <c r="D1316" s="113"/>
      <c r="E1316" s="112"/>
      <c r="F1316" s="120"/>
      <c r="G1316" s="121"/>
      <c r="H1316" s="76">
        <f>ROUND(G1316*F1316,2)</f>
        <v>0</v>
      </c>
      <c r="I1316" s="69"/>
      <c r="J1316" s="69"/>
      <c r="K1316" s="70"/>
      <c r="L1316" s="70">
        <v>0</v>
      </c>
      <c r="N1316" s="56"/>
    </row>
    <row r="1317" spans="1:14" s="116" customFormat="1" ht="12" customHeight="1">
      <c r="A1317" s="112"/>
      <c r="B1317" s="112"/>
      <c r="C1317" s="112"/>
      <c r="D1317" s="113">
        <v>0</v>
      </c>
      <c r="E1317" s="112">
        <v>0</v>
      </c>
      <c r="F1317" s="120"/>
      <c r="G1317" s="121">
        <v>0</v>
      </c>
      <c r="H1317" s="109">
        <v>0</v>
      </c>
      <c r="I1317" s="69"/>
      <c r="J1317" s="69"/>
      <c r="K1317" s="70"/>
      <c r="L1317" s="70">
        <v>0</v>
      </c>
      <c r="N1317" s="56"/>
    </row>
    <row r="1318" spans="1:14" s="116" customFormat="1" ht="12" customHeight="1">
      <c r="A1318" s="112"/>
      <c r="B1318" s="112"/>
      <c r="C1318" s="112"/>
      <c r="D1318" s="113">
        <v>0</v>
      </c>
      <c r="E1318" s="112">
        <v>0</v>
      </c>
      <c r="F1318" s="120"/>
      <c r="G1318" s="121">
        <v>0</v>
      </c>
      <c r="H1318" s="109">
        <v>0</v>
      </c>
      <c r="I1318" s="69"/>
      <c r="J1318" s="69"/>
      <c r="K1318" s="70"/>
      <c r="L1318" s="70">
        <v>0</v>
      </c>
      <c r="N1318" s="56"/>
    </row>
    <row r="1319" spans="1:14" s="116" customFormat="1" ht="12" customHeight="1">
      <c r="A1319" s="112"/>
      <c r="B1319" s="112"/>
      <c r="C1319" s="112"/>
      <c r="D1319" s="113" t="s">
        <v>66</v>
      </c>
      <c r="E1319" s="112"/>
      <c r="F1319" s="120"/>
      <c r="G1319" s="461"/>
      <c r="H1319" s="76">
        <f>SUM(H1320:H1323)</f>
        <v>5.9600000000000009</v>
      </c>
      <c r="I1319" s="69"/>
      <c r="J1319" s="69"/>
      <c r="K1319" s="70"/>
      <c r="L1319" s="70">
        <v>0</v>
      </c>
      <c r="N1319" s="56"/>
    </row>
    <row r="1320" spans="1:14" s="116" customFormat="1" ht="12" customHeight="1">
      <c r="A1320" s="117"/>
      <c r="B1320" s="118" t="s">
        <v>82</v>
      </c>
      <c r="C1320" s="119"/>
      <c r="D1320" s="113" t="s">
        <v>83</v>
      </c>
      <c r="E1320" s="112" t="s">
        <v>76</v>
      </c>
      <c r="F1320" s="120">
        <v>0.3</v>
      </c>
      <c r="G1320" s="460">
        <v>11.55</v>
      </c>
      <c r="H1320" s="76">
        <f>ROUND(G1320*F1320,2)</f>
        <v>3.47</v>
      </c>
      <c r="I1320" s="69"/>
      <c r="J1320" s="69"/>
      <c r="K1320" s="70"/>
      <c r="L1320" s="70">
        <v>0</v>
      </c>
      <c r="N1320" s="56"/>
    </row>
    <row r="1321" spans="1:14" s="116" customFormat="1" ht="12" customHeight="1">
      <c r="A1321" s="117"/>
      <c r="B1321" s="118" t="s">
        <v>74</v>
      </c>
      <c r="C1321" s="119"/>
      <c r="D1321" s="113" t="s">
        <v>75</v>
      </c>
      <c r="E1321" s="112" t="s">
        <v>76</v>
      </c>
      <c r="F1321" s="120">
        <f>F1320</f>
        <v>0.3</v>
      </c>
      <c r="G1321" s="460">
        <v>8.3000000000000007</v>
      </c>
      <c r="H1321" s="76">
        <f>ROUND(G1321*F1321,2)</f>
        <v>2.4900000000000002</v>
      </c>
      <c r="I1321" s="69"/>
      <c r="J1321" s="69"/>
      <c r="K1321" s="70"/>
      <c r="L1321" s="70">
        <v>0</v>
      </c>
      <c r="N1321" s="56"/>
    </row>
    <row r="1322" spans="1:14" s="116" customFormat="1" ht="12" customHeight="1">
      <c r="A1322" s="119"/>
      <c r="B1322" s="119"/>
      <c r="C1322" s="119"/>
      <c r="D1322" s="113">
        <v>0</v>
      </c>
      <c r="E1322" s="112">
        <v>0</v>
      </c>
      <c r="F1322" s="120"/>
      <c r="G1322" s="460">
        <v>0</v>
      </c>
      <c r="H1322" s="109">
        <v>0</v>
      </c>
      <c r="I1322" s="69"/>
      <c r="J1322" s="69"/>
      <c r="K1322" s="70"/>
      <c r="L1322" s="70">
        <v>0</v>
      </c>
      <c r="N1322" s="56"/>
    </row>
    <row r="1323" spans="1:14" s="116" customFormat="1" ht="12" customHeight="1">
      <c r="A1323" s="112"/>
      <c r="B1323" s="112"/>
      <c r="C1323" s="112"/>
      <c r="D1323" s="113" t="s">
        <v>67</v>
      </c>
      <c r="E1323" s="112" t="s">
        <v>0</v>
      </c>
      <c r="F1323" s="805">
        <v>90.25</v>
      </c>
      <c r="G1323" s="805"/>
      <c r="H1323" s="109">
        <v>0</v>
      </c>
      <c r="I1323" s="69"/>
      <c r="J1323" s="69"/>
      <c r="K1323" s="70"/>
      <c r="L1323" s="70">
        <v>0</v>
      </c>
      <c r="N1323" s="56"/>
    </row>
    <row r="1324" spans="1:14" s="116" customFormat="1" ht="12" customHeight="1">
      <c r="A1324" s="112"/>
      <c r="B1324" s="112"/>
      <c r="C1324" s="112"/>
      <c r="D1324" s="113"/>
      <c r="E1324" s="112"/>
      <c r="F1324" s="120"/>
      <c r="G1324" s="122"/>
      <c r="H1324" s="122"/>
      <c r="J1324" s="123"/>
      <c r="K1324" s="70"/>
      <c r="L1324" s="70">
        <v>0</v>
      </c>
      <c r="N1324" s="56"/>
    </row>
    <row r="1325" spans="1:14" s="116" customFormat="1" ht="12" customHeight="1">
      <c r="A1325" s="112"/>
      <c r="B1325" s="112"/>
      <c r="C1325" s="112"/>
      <c r="D1325" s="113" t="s">
        <v>68</v>
      </c>
      <c r="E1325" s="112"/>
      <c r="F1325" s="120"/>
      <c r="G1325" s="122"/>
      <c r="H1325" s="109">
        <f>SUM(H1326:H1328)</f>
        <v>32.1</v>
      </c>
      <c r="I1325" s="69"/>
      <c r="J1325" s="69"/>
      <c r="K1325" s="70"/>
      <c r="L1325" s="70">
        <v>0</v>
      </c>
      <c r="N1325" s="56"/>
    </row>
    <row r="1326" spans="1:14" s="116" customFormat="1">
      <c r="A1326" s="117"/>
      <c r="B1326" s="117" t="s">
        <v>433</v>
      </c>
      <c r="C1326" s="112"/>
      <c r="D1326" s="124" t="str">
        <f>D1313</f>
        <v>fixador de perfil u</v>
      </c>
      <c r="E1326" s="112" t="s">
        <v>49</v>
      </c>
      <c r="F1326" s="120">
        <v>1</v>
      </c>
      <c r="G1326" s="121">
        <v>32.1</v>
      </c>
      <c r="H1326" s="76">
        <f>ROUND(G1326*F1326,2)</f>
        <v>32.1</v>
      </c>
      <c r="I1326" s="69"/>
      <c r="J1326" s="69"/>
      <c r="K1326" s="70"/>
      <c r="L1326" s="70">
        <v>0</v>
      </c>
      <c r="N1326" s="56"/>
    </row>
    <row r="1327" spans="1:14" s="116" customFormat="1">
      <c r="A1327" s="117"/>
      <c r="B1327" s="117"/>
      <c r="C1327" s="112"/>
      <c r="D1327" s="125"/>
      <c r="E1327" s="112"/>
      <c r="F1327" s="120"/>
      <c r="G1327" s="121"/>
      <c r="H1327" s="76"/>
      <c r="I1327" s="69"/>
      <c r="J1327" s="69"/>
      <c r="K1327" s="70"/>
      <c r="L1327" s="70"/>
      <c r="N1327" s="56"/>
    </row>
    <row r="1328" spans="1:14" s="116" customFormat="1" ht="12" customHeight="1">
      <c r="A1328" s="112"/>
      <c r="B1328" s="112"/>
      <c r="C1328" s="112"/>
      <c r="D1328" s="113">
        <v>0</v>
      </c>
      <c r="E1328" s="112">
        <v>0</v>
      </c>
      <c r="F1328" s="114"/>
      <c r="G1328" s="121">
        <v>0</v>
      </c>
      <c r="H1328" s="109"/>
      <c r="I1328" s="69"/>
      <c r="J1328" s="69"/>
      <c r="K1328" s="70"/>
      <c r="L1328" s="70">
        <v>0</v>
      </c>
      <c r="N1328" s="56"/>
    </row>
    <row r="1329" spans="1:14" s="116" customFormat="1" ht="12" customHeight="1">
      <c r="A1329" s="112"/>
      <c r="B1329" s="112"/>
      <c r="C1329" s="112"/>
      <c r="D1329" s="113" t="s">
        <v>71</v>
      </c>
      <c r="E1329" s="112"/>
      <c r="F1329" s="108"/>
      <c r="G1329" s="122"/>
      <c r="H1329" s="76">
        <f>+H1325+H1319+H1315</f>
        <v>38.06</v>
      </c>
      <c r="I1329" s="69"/>
      <c r="J1329" s="69"/>
      <c r="K1329" s="70"/>
      <c r="L1329" s="70">
        <v>0</v>
      </c>
      <c r="N1329" s="56"/>
    </row>
    <row r="1330" spans="1:14" s="116" customFormat="1" ht="12" customHeight="1">
      <c r="A1330" s="112"/>
      <c r="B1330" s="112"/>
      <c r="C1330" s="112"/>
      <c r="D1330" s="113" t="s">
        <v>72</v>
      </c>
      <c r="E1330" s="112" t="s">
        <v>0</v>
      </c>
      <c r="F1330" s="108"/>
      <c r="G1330" s="122"/>
      <c r="H1330" s="76">
        <f>ROUND(H1329*F1330/100,2)</f>
        <v>0</v>
      </c>
      <c r="I1330" s="69"/>
      <c r="J1330" s="69"/>
      <c r="K1330" s="70"/>
      <c r="L1330" s="70">
        <v>0</v>
      </c>
      <c r="N1330" s="56"/>
    </row>
    <row r="1331" spans="1:14" s="116" customFormat="1" ht="12" customHeight="1">
      <c r="A1331" s="112"/>
      <c r="B1331" s="112"/>
      <c r="C1331" s="112"/>
      <c r="D1331" s="113" t="s">
        <v>73</v>
      </c>
      <c r="E1331" s="112"/>
      <c r="F1331" s="114"/>
      <c r="G1331" s="122"/>
      <c r="H1331" s="76">
        <f>+H1330+H1329</f>
        <v>38.06</v>
      </c>
      <c r="I1331" s="69"/>
      <c r="J1331" s="69"/>
      <c r="K1331" s="70"/>
      <c r="L1331" s="70">
        <v>0</v>
      </c>
      <c r="N1331" s="56"/>
    </row>
    <row r="1332" spans="1:14" s="116" customFormat="1">
      <c r="A1332" s="112"/>
      <c r="B1332" s="112"/>
      <c r="C1332" s="112"/>
      <c r="D1332" s="113"/>
      <c r="E1332" s="112"/>
      <c r="F1332" s="114"/>
      <c r="G1332" s="122"/>
      <c r="H1332" s="109"/>
      <c r="I1332" s="69"/>
      <c r="J1332" s="69"/>
      <c r="K1332" s="70"/>
      <c r="L1332" s="70">
        <v>0</v>
      </c>
      <c r="N1332" s="56"/>
    </row>
    <row r="1333" spans="1:14">
      <c r="B1333" s="102"/>
      <c r="C1333" s="102"/>
    </row>
    <row r="1334" spans="1:14" s="59" customFormat="1" ht="30" customHeight="1">
      <c r="A1334" s="104"/>
      <c r="B1334" s="282" t="s">
        <v>1007</v>
      </c>
      <c r="C1334" s="149" t="s">
        <v>731</v>
      </c>
      <c r="D1334" s="145" t="s">
        <v>434</v>
      </c>
      <c r="E1334" s="144" t="s">
        <v>49</v>
      </c>
      <c r="F1334" s="146">
        <v>1</v>
      </c>
      <c r="G1334" s="173">
        <f>H1352</f>
        <v>319.34000000000003</v>
      </c>
      <c r="H1334" s="148">
        <f>TRUNC(G1334*F1334,2)</f>
        <v>319.33999999999997</v>
      </c>
      <c r="I1334" s="56"/>
      <c r="J1334" s="57">
        <v>806.71</v>
      </c>
      <c r="K1334" s="58">
        <v>806.70999999999992</v>
      </c>
      <c r="L1334" s="58">
        <v>806.71</v>
      </c>
      <c r="M1334" s="59">
        <v>0</v>
      </c>
    </row>
    <row r="1335" spans="1:14" s="29" customFormat="1" ht="12" customHeight="1">
      <c r="A1335" s="105"/>
      <c r="B1335" s="106"/>
      <c r="C1335" s="106"/>
      <c r="D1335" s="107"/>
      <c r="E1335" s="106"/>
      <c r="F1335" s="108"/>
      <c r="G1335" s="109"/>
      <c r="H1335" s="110"/>
      <c r="I1335" s="68"/>
      <c r="J1335" s="69"/>
      <c r="K1335" s="70"/>
      <c r="L1335" s="70">
        <v>0</v>
      </c>
      <c r="M1335" s="111">
        <f>M1334-H1334</f>
        <v>-319.33999999999997</v>
      </c>
      <c r="N1335" s="56"/>
    </row>
    <row r="1336" spans="1:14" s="116" customFormat="1" ht="12" customHeight="1">
      <c r="A1336" s="112"/>
      <c r="B1336" s="112"/>
      <c r="C1336" s="112"/>
      <c r="D1336" s="113" t="s">
        <v>65</v>
      </c>
      <c r="E1336" s="112"/>
      <c r="F1336" s="114"/>
      <c r="G1336" s="115"/>
      <c r="H1336" s="76">
        <f>SUM(H1337:H1339)</f>
        <v>0</v>
      </c>
      <c r="I1336" s="69"/>
      <c r="J1336" s="69"/>
      <c r="K1336" s="70"/>
      <c r="L1336" s="70">
        <v>0</v>
      </c>
      <c r="N1336" s="56"/>
    </row>
    <row r="1337" spans="1:14" s="116" customFormat="1" ht="12" customHeight="1">
      <c r="A1337" s="117"/>
      <c r="B1337" s="118"/>
      <c r="C1337" s="119"/>
      <c r="D1337" s="113"/>
      <c r="E1337" s="112"/>
      <c r="F1337" s="120"/>
      <c r="G1337" s="121"/>
      <c r="H1337" s="76">
        <f>ROUND(G1337*F1337,2)</f>
        <v>0</v>
      </c>
      <c r="I1337" s="69"/>
      <c r="J1337" s="69"/>
      <c r="K1337" s="70"/>
      <c r="L1337" s="70">
        <v>0</v>
      </c>
      <c r="N1337" s="56"/>
    </row>
    <row r="1338" spans="1:14" s="116" customFormat="1" ht="12" customHeight="1">
      <c r="A1338" s="112"/>
      <c r="B1338" s="112"/>
      <c r="C1338" s="112"/>
      <c r="D1338" s="113">
        <v>0</v>
      </c>
      <c r="E1338" s="112">
        <v>0</v>
      </c>
      <c r="F1338" s="120"/>
      <c r="G1338" s="121">
        <v>0</v>
      </c>
      <c r="H1338" s="109">
        <v>0</v>
      </c>
      <c r="I1338" s="69"/>
      <c r="J1338" s="69"/>
      <c r="K1338" s="70"/>
      <c r="L1338" s="70">
        <v>0</v>
      </c>
      <c r="N1338" s="56"/>
    </row>
    <row r="1339" spans="1:14" s="116" customFormat="1" ht="12" customHeight="1">
      <c r="A1339" s="112"/>
      <c r="B1339" s="112"/>
      <c r="C1339" s="112"/>
      <c r="D1339" s="113">
        <v>0</v>
      </c>
      <c r="E1339" s="112">
        <v>0</v>
      </c>
      <c r="F1339" s="120"/>
      <c r="G1339" s="460">
        <v>0</v>
      </c>
      <c r="H1339" s="109">
        <v>0</v>
      </c>
      <c r="I1339" s="69"/>
      <c r="J1339" s="69"/>
      <c r="K1339" s="70"/>
      <c r="L1339" s="70">
        <v>0</v>
      </c>
      <c r="N1339" s="56"/>
    </row>
    <row r="1340" spans="1:14" s="116" customFormat="1" ht="12" customHeight="1">
      <c r="A1340" s="112"/>
      <c r="B1340" s="112"/>
      <c r="C1340" s="112"/>
      <c r="D1340" s="113" t="s">
        <v>66</v>
      </c>
      <c r="E1340" s="112"/>
      <c r="F1340" s="120"/>
      <c r="G1340" s="461"/>
      <c r="H1340" s="76">
        <f>SUM(H1341:H1344)</f>
        <v>19.850000000000001</v>
      </c>
      <c r="I1340" s="69"/>
      <c r="J1340" s="69"/>
      <c r="K1340" s="70"/>
      <c r="L1340" s="70">
        <v>0</v>
      </c>
      <c r="N1340" s="56"/>
    </row>
    <row r="1341" spans="1:14" s="116" customFormat="1" ht="12" customHeight="1">
      <c r="A1341" s="117"/>
      <c r="B1341" s="118" t="s">
        <v>82</v>
      </c>
      <c r="C1341" s="119"/>
      <c r="D1341" s="113" t="s">
        <v>83</v>
      </c>
      <c r="E1341" s="112" t="s">
        <v>76</v>
      </c>
      <c r="F1341" s="120">
        <v>1</v>
      </c>
      <c r="G1341" s="460">
        <v>11.55</v>
      </c>
      <c r="H1341" s="76">
        <f>ROUND(G1341*F1341,2)</f>
        <v>11.55</v>
      </c>
      <c r="I1341" s="69"/>
      <c r="J1341" s="69"/>
      <c r="K1341" s="70"/>
      <c r="L1341" s="70">
        <v>0</v>
      </c>
      <c r="N1341" s="56"/>
    </row>
    <row r="1342" spans="1:14" s="116" customFormat="1" ht="12" customHeight="1">
      <c r="A1342" s="117"/>
      <c r="B1342" s="118" t="s">
        <v>74</v>
      </c>
      <c r="C1342" s="119"/>
      <c r="D1342" s="113" t="s">
        <v>75</v>
      </c>
      <c r="E1342" s="112" t="s">
        <v>76</v>
      </c>
      <c r="F1342" s="120">
        <f>F1341</f>
        <v>1</v>
      </c>
      <c r="G1342" s="460">
        <v>8.3000000000000007</v>
      </c>
      <c r="H1342" s="76">
        <f>ROUND(G1342*F1342,2)</f>
        <v>8.3000000000000007</v>
      </c>
      <c r="I1342" s="69"/>
      <c r="J1342" s="69"/>
      <c r="K1342" s="70"/>
      <c r="L1342" s="70">
        <v>0</v>
      </c>
      <c r="N1342" s="56"/>
    </row>
    <row r="1343" spans="1:14" s="116" customFormat="1" ht="12" customHeight="1">
      <c r="A1343" s="119"/>
      <c r="B1343" s="119"/>
      <c r="C1343" s="119"/>
      <c r="D1343" s="113">
        <v>0</v>
      </c>
      <c r="E1343" s="112">
        <v>0</v>
      </c>
      <c r="F1343" s="120"/>
      <c r="G1343" s="460">
        <v>0</v>
      </c>
      <c r="H1343" s="109">
        <v>0</v>
      </c>
      <c r="I1343" s="69"/>
      <c r="J1343" s="69"/>
      <c r="K1343" s="70"/>
      <c r="L1343" s="70">
        <v>0</v>
      </c>
      <c r="N1343" s="56"/>
    </row>
    <row r="1344" spans="1:14" s="116" customFormat="1" ht="12" customHeight="1">
      <c r="A1344" s="112"/>
      <c r="B1344" s="112"/>
      <c r="C1344" s="112"/>
      <c r="D1344" s="113" t="s">
        <v>67</v>
      </c>
      <c r="E1344" s="112" t="s">
        <v>0</v>
      </c>
      <c r="F1344" s="805">
        <v>90.25</v>
      </c>
      <c r="G1344" s="805"/>
      <c r="H1344" s="109">
        <v>0</v>
      </c>
      <c r="I1344" s="69"/>
      <c r="J1344" s="69"/>
      <c r="K1344" s="70"/>
      <c r="L1344" s="70">
        <v>0</v>
      </c>
      <c r="N1344" s="56"/>
    </row>
    <row r="1345" spans="1:14" s="116" customFormat="1" ht="12" customHeight="1">
      <c r="A1345" s="112"/>
      <c r="B1345" s="112"/>
      <c r="C1345" s="112"/>
      <c r="D1345" s="113"/>
      <c r="E1345" s="112"/>
      <c r="F1345" s="120"/>
      <c r="G1345" s="122"/>
      <c r="H1345" s="122"/>
      <c r="J1345" s="123"/>
      <c r="K1345" s="70"/>
      <c r="L1345" s="70">
        <v>0</v>
      </c>
      <c r="N1345" s="56"/>
    </row>
    <row r="1346" spans="1:14" s="116" customFormat="1" ht="12" customHeight="1">
      <c r="A1346" s="112"/>
      <c r="B1346" s="112"/>
      <c r="C1346" s="112"/>
      <c r="D1346" s="113" t="s">
        <v>68</v>
      </c>
      <c r="E1346" s="112"/>
      <c r="F1346" s="120"/>
      <c r="G1346" s="122"/>
      <c r="H1346" s="109">
        <f>SUM(H1347:H1349)</f>
        <v>299.49</v>
      </c>
      <c r="I1346" s="69"/>
      <c r="J1346" s="69"/>
      <c r="K1346" s="70"/>
      <c r="L1346" s="70">
        <v>0</v>
      </c>
      <c r="N1346" s="56"/>
    </row>
    <row r="1347" spans="1:14" s="116" customFormat="1">
      <c r="A1347" s="117"/>
      <c r="B1347" s="117" t="s">
        <v>433</v>
      </c>
      <c r="C1347" s="112"/>
      <c r="D1347" s="124" t="str">
        <f>D1334</f>
        <v>para raio de distribuição 12kv - polimerico - 10 ka</v>
      </c>
      <c r="E1347" s="112" t="s">
        <v>49</v>
      </c>
      <c r="F1347" s="120">
        <v>1</v>
      </c>
      <c r="G1347" s="121">
        <v>299.49</v>
      </c>
      <c r="H1347" s="76">
        <f>ROUND(G1347*F1347,2)</f>
        <v>299.49</v>
      </c>
      <c r="I1347" s="69"/>
      <c r="J1347" s="69"/>
      <c r="K1347" s="70"/>
      <c r="L1347" s="70">
        <v>0</v>
      </c>
      <c r="N1347" s="56"/>
    </row>
    <row r="1348" spans="1:14" s="116" customFormat="1">
      <c r="A1348" s="117"/>
      <c r="B1348" s="117"/>
      <c r="C1348" s="112"/>
      <c r="D1348" s="125"/>
      <c r="E1348" s="112"/>
      <c r="F1348" s="120"/>
      <c r="G1348" s="121"/>
      <c r="H1348" s="76"/>
      <c r="I1348" s="69"/>
      <c r="J1348" s="69"/>
      <c r="K1348" s="70"/>
      <c r="L1348" s="70"/>
      <c r="N1348" s="56"/>
    </row>
    <row r="1349" spans="1:14" s="116" customFormat="1" ht="12" customHeight="1">
      <c r="A1349" s="112"/>
      <c r="B1349" s="112"/>
      <c r="C1349" s="112"/>
      <c r="D1349" s="113">
        <v>0</v>
      </c>
      <c r="E1349" s="112">
        <v>0</v>
      </c>
      <c r="F1349" s="114"/>
      <c r="G1349" s="121">
        <v>0</v>
      </c>
      <c r="H1349" s="109"/>
      <c r="I1349" s="69"/>
      <c r="J1349" s="69"/>
      <c r="K1349" s="70"/>
      <c r="L1349" s="70">
        <v>0</v>
      </c>
      <c r="N1349" s="56"/>
    </row>
    <row r="1350" spans="1:14" s="116" customFormat="1" ht="12" customHeight="1">
      <c r="A1350" s="112"/>
      <c r="B1350" s="112"/>
      <c r="C1350" s="112"/>
      <c r="D1350" s="113" t="s">
        <v>71</v>
      </c>
      <c r="E1350" s="112"/>
      <c r="F1350" s="108"/>
      <c r="G1350" s="122"/>
      <c r="H1350" s="76">
        <f>+H1346+H1340+H1336</f>
        <v>319.34000000000003</v>
      </c>
      <c r="I1350" s="69"/>
      <c r="J1350" s="69"/>
      <c r="K1350" s="70"/>
      <c r="L1350" s="70">
        <v>0</v>
      </c>
      <c r="N1350" s="56"/>
    </row>
    <row r="1351" spans="1:14" s="116" customFormat="1" ht="12" customHeight="1">
      <c r="A1351" s="112"/>
      <c r="B1351" s="112"/>
      <c r="C1351" s="112"/>
      <c r="D1351" s="113" t="s">
        <v>72</v>
      </c>
      <c r="E1351" s="112" t="s">
        <v>0</v>
      </c>
      <c r="F1351" s="108"/>
      <c r="G1351" s="122"/>
      <c r="H1351" s="76">
        <f>ROUND(H1350*F1351/100,2)</f>
        <v>0</v>
      </c>
      <c r="I1351" s="69"/>
      <c r="J1351" s="69"/>
      <c r="K1351" s="70"/>
      <c r="L1351" s="70">
        <v>0</v>
      </c>
      <c r="N1351" s="56"/>
    </row>
    <row r="1352" spans="1:14" s="116" customFormat="1" ht="12" customHeight="1">
      <c r="A1352" s="112"/>
      <c r="B1352" s="112"/>
      <c r="C1352" s="112"/>
      <c r="D1352" s="113" t="s">
        <v>73</v>
      </c>
      <c r="E1352" s="112"/>
      <c r="F1352" s="114"/>
      <c r="G1352" s="122"/>
      <c r="H1352" s="76">
        <f>+H1351+H1350</f>
        <v>319.34000000000003</v>
      </c>
      <c r="I1352" s="69"/>
      <c r="J1352" s="69"/>
      <c r="K1352" s="70"/>
      <c r="L1352" s="70">
        <v>0</v>
      </c>
      <c r="N1352" s="56"/>
    </row>
    <row r="1353" spans="1:14" s="116" customFormat="1">
      <c r="A1353" s="112"/>
      <c r="B1353" s="112"/>
      <c r="C1353" s="112"/>
      <c r="D1353" s="113"/>
      <c r="E1353" s="112"/>
      <c r="F1353" s="114"/>
      <c r="G1353" s="122"/>
      <c r="H1353" s="109"/>
      <c r="I1353" s="69"/>
      <c r="J1353" s="69"/>
      <c r="K1353" s="70"/>
      <c r="L1353" s="70">
        <v>0</v>
      </c>
      <c r="N1353" s="56"/>
    </row>
    <row r="1354" spans="1:14">
      <c r="B1354" s="102"/>
      <c r="C1354" s="102"/>
    </row>
    <row r="1355" spans="1:14" s="59" customFormat="1" ht="30" customHeight="1">
      <c r="A1355" s="104"/>
      <c r="B1355" s="282" t="s">
        <v>1007</v>
      </c>
      <c r="C1355" s="149" t="s">
        <v>732</v>
      </c>
      <c r="D1355" s="145" t="s">
        <v>435</v>
      </c>
      <c r="E1355" s="144" t="s">
        <v>49</v>
      </c>
      <c r="F1355" s="146">
        <v>1</v>
      </c>
      <c r="G1355" s="173">
        <f>H1373</f>
        <v>98.110000000000014</v>
      </c>
      <c r="H1355" s="148">
        <f>TRUNC(G1355*F1355,2)</f>
        <v>98.11</v>
      </c>
      <c r="I1355" s="56"/>
      <c r="J1355" s="57">
        <v>806.71</v>
      </c>
      <c r="K1355" s="58">
        <v>806.70999999999992</v>
      </c>
      <c r="L1355" s="58">
        <v>806.71</v>
      </c>
      <c r="M1355" s="59">
        <v>0</v>
      </c>
    </row>
    <row r="1356" spans="1:14" s="29" customFormat="1" ht="12" customHeight="1">
      <c r="A1356" s="105"/>
      <c r="B1356" s="106"/>
      <c r="C1356" s="106"/>
      <c r="D1356" s="107"/>
      <c r="E1356" s="106"/>
      <c r="F1356" s="108"/>
      <c r="G1356" s="109"/>
      <c r="H1356" s="110"/>
      <c r="I1356" s="68"/>
      <c r="J1356" s="69"/>
      <c r="K1356" s="70"/>
      <c r="L1356" s="70">
        <v>0</v>
      </c>
      <c r="M1356" s="111">
        <f>M1355-H1355</f>
        <v>-98.11</v>
      </c>
      <c r="N1356" s="56"/>
    </row>
    <row r="1357" spans="1:14" s="116" customFormat="1" ht="12" customHeight="1">
      <c r="A1357" s="112"/>
      <c r="B1357" s="112"/>
      <c r="C1357" s="112"/>
      <c r="D1357" s="113" t="s">
        <v>65</v>
      </c>
      <c r="E1357" s="112"/>
      <c r="F1357" s="114"/>
      <c r="G1357" s="115"/>
      <c r="H1357" s="76">
        <f>SUM(H1358:H1360)</f>
        <v>0</v>
      </c>
      <c r="I1357" s="69"/>
      <c r="J1357" s="69"/>
      <c r="K1357" s="70"/>
      <c r="L1357" s="70">
        <v>0</v>
      </c>
      <c r="N1357" s="56"/>
    </row>
    <row r="1358" spans="1:14" s="116" customFormat="1" ht="12" customHeight="1">
      <c r="A1358" s="117"/>
      <c r="B1358" s="118"/>
      <c r="C1358" s="119"/>
      <c r="D1358" s="113"/>
      <c r="E1358" s="112"/>
      <c r="F1358" s="120"/>
      <c r="G1358" s="121"/>
      <c r="H1358" s="76">
        <f>ROUND(G1358*F1358,2)</f>
        <v>0</v>
      </c>
      <c r="I1358" s="69"/>
      <c r="J1358" s="69"/>
      <c r="K1358" s="70"/>
      <c r="L1358" s="70">
        <v>0</v>
      </c>
      <c r="N1358" s="56"/>
    </row>
    <row r="1359" spans="1:14" s="116" customFormat="1" ht="12" customHeight="1">
      <c r="A1359" s="112"/>
      <c r="B1359" s="112"/>
      <c r="C1359" s="112"/>
      <c r="D1359" s="113">
        <v>0</v>
      </c>
      <c r="E1359" s="112">
        <v>0</v>
      </c>
      <c r="F1359" s="120"/>
      <c r="G1359" s="121">
        <v>0</v>
      </c>
      <c r="H1359" s="109">
        <v>0</v>
      </c>
      <c r="I1359" s="69"/>
      <c r="J1359" s="69"/>
      <c r="K1359" s="70"/>
      <c r="L1359" s="70">
        <v>0</v>
      </c>
      <c r="N1359" s="56"/>
    </row>
    <row r="1360" spans="1:14" s="116" customFormat="1" ht="12" customHeight="1">
      <c r="A1360" s="112"/>
      <c r="B1360" s="112"/>
      <c r="C1360" s="112"/>
      <c r="D1360" s="113">
        <v>0</v>
      </c>
      <c r="E1360" s="112">
        <v>0</v>
      </c>
      <c r="F1360" s="120"/>
      <c r="G1360" s="121">
        <v>0</v>
      </c>
      <c r="H1360" s="109">
        <v>0</v>
      </c>
      <c r="I1360" s="69"/>
      <c r="J1360" s="69"/>
      <c r="K1360" s="70"/>
      <c r="L1360" s="70">
        <v>0</v>
      </c>
      <c r="N1360" s="56"/>
    </row>
    <row r="1361" spans="1:14" s="116" customFormat="1" ht="12" customHeight="1">
      <c r="A1361" s="112"/>
      <c r="B1361" s="112"/>
      <c r="C1361" s="112"/>
      <c r="D1361" s="113" t="s">
        <v>66</v>
      </c>
      <c r="E1361" s="112"/>
      <c r="F1361" s="120"/>
      <c r="G1361" s="461"/>
      <c r="H1361" s="76">
        <f>SUM(H1362:H1365)</f>
        <v>9.93</v>
      </c>
      <c r="I1361" s="69"/>
      <c r="J1361" s="69"/>
      <c r="K1361" s="70"/>
      <c r="L1361" s="70">
        <v>0</v>
      </c>
      <c r="N1361" s="56"/>
    </row>
    <row r="1362" spans="1:14" s="116" customFormat="1" ht="12" customHeight="1">
      <c r="A1362" s="117"/>
      <c r="B1362" s="118" t="s">
        <v>82</v>
      </c>
      <c r="C1362" s="119"/>
      <c r="D1362" s="113" t="s">
        <v>83</v>
      </c>
      <c r="E1362" s="112" t="s">
        <v>76</v>
      </c>
      <c r="F1362" s="120">
        <v>0.5</v>
      </c>
      <c r="G1362" s="460">
        <v>11.55</v>
      </c>
      <c r="H1362" s="76">
        <f>ROUND(G1362*F1362,2)</f>
        <v>5.78</v>
      </c>
      <c r="I1362" s="69"/>
      <c r="J1362" s="69"/>
      <c r="K1362" s="70"/>
      <c r="L1362" s="70">
        <v>0</v>
      </c>
      <c r="N1362" s="56"/>
    </row>
    <row r="1363" spans="1:14" s="116" customFormat="1" ht="12" customHeight="1">
      <c r="A1363" s="117"/>
      <c r="B1363" s="118" t="s">
        <v>74</v>
      </c>
      <c r="C1363" s="119"/>
      <c r="D1363" s="113" t="s">
        <v>75</v>
      </c>
      <c r="E1363" s="112" t="s">
        <v>76</v>
      </c>
      <c r="F1363" s="120">
        <f>F1362</f>
        <v>0.5</v>
      </c>
      <c r="G1363" s="460">
        <v>8.3000000000000007</v>
      </c>
      <c r="H1363" s="76">
        <f>ROUND(G1363*F1363,2)</f>
        <v>4.1500000000000004</v>
      </c>
      <c r="I1363" s="69"/>
      <c r="J1363" s="69"/>
      <c r="K1363" s="70"/>
      <c r="L1363" s="70">
        <v>0</v>
      </c>
      <c r="N1363" s="56"/>
    </row>
    <row r="1364" spans="1:14" s="116" customFormat="1" ht="12" customHeight="1">
      <c r="A1364" s="119"/>
      <c r="B1364" s="119"/>
      <c r="C1364" s="119"/>
      <c r="D1364" s="113">
        <v>0</v>
      </c>
      <c r="E1364" s="112">
        <v>0</v>
      </c>
      <c r="F1364" s="120"/>
      <c r="G1364" s="121">
        <v>0</v>
      </c>
      <c r="H1364" s="109">
        <v>0</v>
      </c>
      <c r="I1364" s="69"/>
      <c r="J1364" s="69"/>
      <c r="K1364" s="70"/>
      <c r="L1364" s="70">
        <v>0</v>
      </c>
      <c r="N1364" s="56"/>
    </row>
    <row r="1365" spans="1:14" s="116" customFormat="1" ht="12" customHeight="1">
      <c r="A1365" s="112"/>
      <c r="B1365" s="112"/>
      <c r="C1365" s="112"/>
      <c r="D1365" s="113" t="s">
        <v>67</v>
      </c>
      <c r="E1365" s="112" t="s">
        <v>0</v>
      </c>
      <c r="F1365" s="805">
        <v>90.25</v>
      </c>
      <c r="G1365" s="805"/>
      <c r="H1365" s="109">
        <v>0</v>
      </c>
      <c r="I1365" s="69"/>
      <c r="J1365" s="69"/>
      <c r="K1365" s="70"/>
      <c r="L1365" s="70">
        <v>0</v>
      </c>
      <c r="N1365" s="56"/>
    </row>
    <row r="1366" spans="1:14" s="116" customFormat="1" ht="12" customHeight="1">
      <c r="A1366" s="112"/>
      <c r="B1366" s="112"/>
      <c r="C1366" s="112"/>
      <c r="D1366" s="113"/>
      <c r="E1366" s="112"/>
      <c r="F1366" s="120"/>
      <c r="G1366" s="122"/>
      <c r="H1366" s="122"/>
      <c r="J1366" s="123"/>
      <c r="K1366" s="70"/>
      <c r="L1366" s="70">
        <v>0</v>
      </c>
      <c r="N1366" s="56"/>
    </row>
    <row r="1367" spans="1:14" s="116" customFormat="1" ht="12" customHeight="1">
      <c r="A1367" s="112"/>
      <c r="B1367" s="112"/>
      <c r="C1367" s="112"/>
      <c r="D1367" s="113" t="s">
        <v>68</v>
      </c>
      <c r="E1367" s="112"/>
      <c r="F1367" s="120"/>
      <c r="G1367" s="122"/>
      <c r="H1367" s="109">
        <f>SUM(H1368:H1370)</f>
        <v>88.18</v>
      </c>
      <c r="I1367" s="69"/>
      <c r="J1367" s="69"/>
      <c r="K1367" s="70"/>
      <c r="L1367" s="70">
        <v>0</v>
      </c>
      <c r="N1367" s="56"/>
    </row>
    <row r="1368" spans="1:14" s="116" customFormat="1">
      <c r="A1368" s="117"/>
      <c r="B1368" s="117" t="s">
        <v>436</v>
      </c>
      <c r="C1368" s="112"/>
      <c r="D1368" s="124" t="str">
        <f>D1355</f>
        <v>cruzeta de concreto 250 dan retangular</v>
      </c>
      <c r="E1368" s="112" t="s">
        <v>49</v>
      </c>
      <c r="F1368" s="120">
        <v>1</v>
      </c>
      <c r="G1368" s="121">
        <v>88.18</v>
      </c>
      <c r="H1368" s="76">
        <f>ROUND(G1368*F1368,2)</f>
        <v>88.18</v>
      </c>
      <c r="I1368" s="69"/>
      <c r="J1368" s="69"/>
      <c r="K1368" s="70"/>
      <c r="L1368" s="70">
        <v>0</v>
      </c>
      <c r="N1368" s="56"/>
    </row>
    <row r="1369" spans="1:14" s="116" customFormat="1">
      <c r="A1369" s="117"/>
      <c r="B1369" s="117"/>
      <c r="C1369" s="112"/>
      <c r="D1369" s="125"/>
      <c r="E1369" s="112"/>
      <c r="F1369" s="120"/>
      <c r="G1369" s="121"/>
      <c r="H1369" s="76"/>
      <c r="I1369" s="69"/>
      <c r="J1369" s="69"/>
      <c r="K1369" s="70"/>
      <c r="L1369" s="70"/>
      <c r="N1369" s="56"/>
    </row>
    <row r="1370" spans="1:14" s="116" customFormat="1" ht="12" customHeight="1">
      <c r="A1370" s="112"/>
      <c r="B1370" s="112"/>
      <c r="C1370" s="112"/>
      <c r="D1370" s="113">
        <v>0</v>
      </c>
      <c r="E1370" s="112">
        <v>0</v>
      </c>
      <c r="F1370" s="114"/>
      <c r="G1370" s="121">
        <v>0</v>
      </c>
      <c r="H1370" s="109"/>
      <c r="I1370" s="69"/>
      <c r="J1370" s="69"/>
      <c r="K1370" s="70"/>
      <c r="L1370" s="70">
        <v>0</v>
      </c>
      <c r="N1370" s="56"/>
    </row>
    <row r="1371" spans="1:14" s="116" customFormat="1" ht="12" customHeight="1">
      <c r="A1371" s="112"/>
      <c r="B1371" s="112"/>
      <c r="C1371" s="112"/>
      <c r="D1371" s="113" t="s">
        <v>71</v>
      </c>
      <c r="E1371" s="112"/>
      <c r="F1371" s="108"/>
      <c r="G1371" s="122"/>
      <c r="H1371" s="76">
        <f>+H1367+H1361+H1357</f>
        <v>98.110000000000014</v>
      </c>
      <c r="I1371" s="69"/>
      <c r="J1371" s="69"/>
      <c r="K1371" s="70"/>
      <c r="L1371" s="70">
        <v>0</v>
      </c>
      <c r="N1371" s="56"/>
    </row>
    <row r="1372" spans="1:14" s="116" customFormat="1" ht="12" customHeight="1">
      <c r="A1372" s="112"/>
      <c r="B1372" s="112"/>
      <c r="C1372" s="112"/>
      <c r="D1372" s="113" t="s">
        <v>72</v>
      </c>
      <c r="E1372" s="112" t="s">
        <v>0</v>
      </c>
      <c r="F1372" s="108"/>
      <c r="G1372" s="122"/>
      <c r="H1372" s="76">
        <f>ROUND(H1371*F1372/100,2)</f>
        <v>0</v>
      </c>
      <c r="I1372" s="69"/>
      <c r="J1372" s="69"/>
      <c r="K1372" s="70"/>
      <c r="L1372" s="70">
        <v>0</v>
      </c>
      <c r="N1372" s="56"/>
    </row>
    <row r="1373" spans="1:14" s="116" customFormat="1" ht="12" customHeight="1">
      <c r="A1373" s="112"/>
      <c r="B1373" s="112"/>
      <c r="C1373" s="112"/>
      <c r="D1373" s="113" t="s">
        <v>73</v>
      </c>
      <c r="E1373" s="112"/>
      <c r="F1373" s="114"/>
      <c r="G1373" s="122"/>
      <c r="H1373" s="76">
        <f>+H1372+H1371</f>
        <v>98.110000000000014</v>
      </c>
      <c r="I1373" s="69"/>
      <c r="J1373" s="69"/>
      <c r="K1373" s="70"/>
      <c r="L1373" s="70">
        <v>0</v>
      </c>
      <c r="N1373" s="56"/>
    </row>
    <row r="1374" spans="1:14" s="116" customFormat="1">
      <c r="A1374" s="112"/>
      <c r="B1374" s="112"/>
      <c r="C1374" s="112"/>
      <c r="D1374" s="113"/>
      <c r="E1374" s="112"/>
      <c r="F1374" s="114"/>
      <c r="G1374" s="122"/>
      <c r="H1374" s="109"/>
      <c r="I1374" s="69"/>
      <c r="J1374" s="69"/>
      <c r="K1374" s="70"/>
      <c r="L1374" s="70">
        <v>0</v>
      </c>
      <c r="N1374" s="56"/>
    </row>
    <row r="1375" spans="1:14">
      <c r="B1375" s="102"/>
      <c r="C1375" s="102"/>
    </row>
    <row r="1376" spans="1:14" s="59" customFormat="1" ht="30" customHeight="1">
      <c r="A1376" s="104"/>
      <c r="B1376" s="282" t="s">
        <v>1007</v>
      </c>
      <c r="C1376" s="149" t="s">
        <v>733</v>
      </c>
      <c r="D1376" s="145" t="s">
        <v>437</v>
      </c>
      <c r="E1376" s="144" t="s">
        <v>49</v>
      </c>
      <c r="F1376" s="146">
        <v>1</v>
      </c>
      <c r="G1376" s="173">
        <f>H1394</f>
        <v>272.7</v>
      </c>
      <c r="H1376" s="148">
        <f>TRUNC(G1376*F1376,2)</f>
        <v>272.7</v>
      </c>
      <c r="I1376" s="56"/>
      <c r="J1376" s="57">
        <v>806.71</v>
      </c>
      <c r="K1376" s="58">
        <v>806.70999999999992</v>
      </c>
      <c r="L1376" s="58">
        <v>806.71</v>
      </c>
      <c r="M1376" s="59">
        <v>0</v>
      </c>
    </row>
    <row r="1377" spans="1:14" s="29" customFormat="1" ht="12" customHeight="1">
      <c r="A1377" s="105"/>
      <c r="B1377" s="106"/>
      <c r="C1377" s="106"/>
      <c r="D1377" s="107"/>
      <c r="E1377" s="106"/>
      <c r="F1377" s="108"/>
      <c r="G1377" s="109"/>
      <c r="H1377" s="110"/>
      <c r="I1377" s="68"/>
      <c r="J1377" s="69"/>
      <c r="K1377" s="70"/>
      <c r="L1377" s="70">
        <v>0</v>
      </c>
      <c r="M1377" s="111">
        <f>M1376-H1376</f>
        <v>-272.7</v>
      </c>
      <c r="N1377" s="56"/>
    </row>
    <row r="1378" spans="1:14" s="116" customFormat="1" ht="12" customHeight="1">
      <c r="A1378" s="112"/>
      <c r="B1378" s="112"/>
      <c r="C1378" s="112"/>
      <c r="D1378" s="113" t="s">
        <v>65</v>
      </c>
      <c r="E1378" s="112"/>
      <c r="F1378" s="114"/>
      <c r="G1378" s="115"/>
      <c r="H1378" s="76">
        <f>SUM(H1379:H1381)</f>
        <v>0</v>
      </c>
      <c r="I1378" s="69"/>
      <c r="J1378" s="69"/>
      <c r="K1378" s="70"/>
      <c r="L1378" s="70">
        <v>0</v>
      </c>
      <c r="N1378" s="56"/>
    </row>
    <row r="1379" spans="1:14" s="116" customFormat="1" ht="12" customHeight="1">
      <c r="A1379" s="117"/>
      <c r="B1379" s="118"/>
      <c r="C1379" s="119"/>
      <c r="D1379" s="113"/>
      <c r="E1379" s="112"/>
      <c r="F1379" s="120"/>
      <c r="G1379" s="121"/>
      <c r="H1379" s="76">
        <f>ROUND(G1379*F1379,2)</f>
        <v>0</v>
      </c>
      <c r="I1379" s="69"/>
      <c r="J1379" s="69"/>
      <c r="K1379" s="70"/>
      <c r="L1379" s="70">
        <v>0</v>
      </c>
      <c r="N1379" s="56"/>
    </row>
    <row r="1380" spans="1:14" s="116" customFormat="1" ht="12" customHeight="1">
      <c r="A1380" s="112"/>
      <c r="B1380" s="112"/>
      <c r="C1380" s="112"/>
      <c r="D1380" s="113">
        <v>0</v>
      </c>
      <c r="E1380" s="112">
        <v>0</v>
      </c>
      <c r="F1380" s="120"/>
      <c r="G1380" s="121">
        <v>0</v>
      </c>
      <c r="H1380" s="109">
        <v>0</v>
      </c>
      <c r="I1380" s="69"/>
      <c r="J1380" s="69"/>
      <c r="K1380" s="70"/>
      <c r="L1380" s="70">
        <v>0</v>
      </c>
      <c r="N1380" s="56"/>
    </row>
    <row r="1381" spans="1:14" s="116" customFormat="1" ht="12" customHeight="1">
      <c r="A1381" s="112"/>
      <c r="B1381" s="112"/>
      <c r="C1381" s="112"/>
      <c r="D1381" s="113">
        <v>0</v>
      </c>
      <c r="E1381" s="112">
        <v>0</v>
      </c>
      <c r="F1381" s="120"/>
      <c r="G1381" s="121">
        <v>0</v>
      </c>
      <c r="H1381" s="109">
        <v>0</v>
      </c>
      <c r="I1381" s="69"/>
      <c r="J1381" s="69"/>
      <c r="K1381" s="70"/>
      <c r="L1381" s="70">
        <v>0</v>
      </c>
      <c r="N1381" s="56"/>
    </row>
    <row r="1382" spans="1:14" s="116" customFormat="1" ht="12" customHeight="1">
      <c r="A1382" s="112"/>
      <c r="B1382" s="112"/>
      <c r="C1382" s="112"/>
      <c r="D1382" s="113" t="s">
        <v>66</v>
      </c>
      <c r="E1382" s="112"/>
      <c r="F1382" s="120"/>
      <c r="G1382" s="461"/>
      <c r="H1382" s="76">
        <f>SUM(H1383:H1386)</f>
        <v>39.700000000000003</v>
      </c>
      <c r="I1382" s="69"/>
      <c r="J1382" s="69"/>
      <c r="K1382" s="70"/>
      <c r="L1382" s="70">
        <v>0</v>
      </c>
      <c r="N1382" s="56"/>
    </row>
    <row r="1383" spans="1:14" s="116" customFormat="1" ht="12" customHeight="1">
      <c r="A1383" s="117"/>
      <c r="B1383" s="118" t="s">
        <v>82</v>
      </c>
      <c r="C1383" s="119"/>
      <c r="D1383" s="113" t="s">
        <v>83</v>
      </c>
      <c r="E1383" s="112" t="s">
        <v>76</v>
      </c>
      <c r="F1383" s="120">
        <v>2</v>
      </c>
      <c r="G1383" s="460">
        <v>11.55</v>
      </c>
      <c r="H1383" s="76">
        <f>ROUND(G1383*F1383,2)</f>
        <v>23.1</v>
      </c>
      <c r="I1383" s="69"/>
      <c r="J1383" s="69"/>
      <c r="K1383" s="70"/>
      <c r="L1383" s="70">
        <v>0</v>
      </c>
      <c r="N1383" s="56"/>
    </row>
    <row r="1384" spans="1:14" s="116" customFormat="1" ht="12" customHeight="1">
      <c r="A1384" s="117"/>
      <c r="B1384" s="118" t="s">
        <v>74</v>
      </c>
      <c r="C1384" s="119"/>
      <c r="D1384" s="113" t="s">
        <v>75</v>
      </c>
      <c r="E1384" s="112" t="s">
        <v>76</v>
      </c>
      <c r="F1384" s="120">
        <f>F1383</f>
        <v>2</v>
      </c>
      <c r="G1384" s="460">
        <v>8.3000000000000007</v>
      </c>
      <c r="H1384" s="76">
        <f>ROUND(G1384*F1384,2)</f>
        <v>16.600000000000001</v>
      </c>
      <c r="I1384" s="69"/>
      <c r="J1384" s="69"/>
      <c r="K1384" s="70"/>
      <c r="L1384" s="70">
        <v>0</v>
      </c>
      <c r="N1384" s="56"/>
    </row>
    <row r="1385" spans="1:14" s="116" customFormat="1" ht="12" customHeight="1">
      <c r="A1385" s="119"/>
      <c r="B1385" s="119"/>
      <c r="C1385" s="119"/>
      <c r="D1385" s="113">
        <v>0</v>
      </c>
      <c r="E1385" s="112">
        <v>0</v>
      </c>
      <c r="F1385" s="120"/>
      <c r="G1385" s="460">
        <v>0</v>
      </c>
      <c r="H1385" s="109">
        <v>0</v>
      </c>
      <c r="I1385" s="69"/>
      <c r="J1385" s="69"/>
      <c r="K1385" s="70"/>
      <c r="L1385" s="70">
        <v>0</v>
      </c>
      <c r="N1385" s="56"/>
    </row>
    <row r="1386" spans="1:14" s="116" customFormat="1" ht="12" customHeight="1">
      <c r="A1386" s="112"/>
      <c r="B1386" s="112"/>
      <c r="C1386" s="112"/>
      <c r="D1386" s="113" t="s">
        <v>67</v>
      </c>
      <c r="E1386" s="112" t="s">
        <v>0</v>
      </c>
      <c r="F1386" s="805">
        <v>90.25</v>
      </c>
      <c r="G1386" s="805"/>
      <c r="H1386" s="109">
        <v>0</v>
      </c>
      <c r="I1386" s="69"/>
      <c r="J1386" s="69"/>
      <c r="K1386" s="70"/>
      <c r="L1386" s="70">
        <v>0</v>
      </c>
      <c r="N1386" s="56"/>
    </row>
    <row r="1387" spans="1:14" s="116" customFormat="1" ht="12" customHeight="1">
      <c r="A1387" s="112"/>
      <c r="B1387" s="112"/>
      <c r="C1387" s="112"/>
      <c r="D1387" s="113"/>
      <c r="E1387" s="112"/>
      <c r="F1387" s="120"/>
      <c r="G1387" s="122"/>
      <c r="H1387" s="122"/>
      <c r="J1387" s="123"/>
      <c r="K1387" s="70"/>
      <c r="L1387" s="70">
        <v>0</v>
      </c>
      <c r="N1387" s="56"/>
    </row>
    <row r="1388" spans="1:14" s="116" customFormat="1" ht="12" customHeight="1">
      <c r="A1388" s="112"/>
      <c r="B1388" s="112"/>
      <c r="C1388" s="112"/>
      <c r="D1388" s="113" t="s">
        <v>68</v>
      </c>
      <c r="E1388" s="112"/>
      <c r="F1388" s="120"/>
      <c r="G1388" s="122"/>
      <c r="H1388" s="109">
        <f>SUM(H1389:H1391)</f>
        <v>233</v>
      </c>
      <c r="I1388" s="69"/>
      <c r="J1388" s="69"/>
      <c r="K1388" s="70"/>
      <c r="L1388" s="70">
        <v>0</v>
      </c>
      <c r="N1388" s="56"/>
    </row>
    <row r="1389" spans="1:14" s="116" customFormat="1">
      <c r="A1389" s="117"/>
      <c r="B1389" s="117" t="s">
        <v>438</v>
      </c>
      <c r="C1389" s="112"/>
      <c r="D1389" s="124" t="str">
        <f>D1376</f>
        <v>chave fusivel tipo c - 15kv - 10 ka</v>
      </c>
      <c r="E1389" s="112" t="s">
        <v>49</v>
      </c>
      <c r="F1389" s="120">
        <v>1</v>
      </c>
      <c r="G1389" s="121">
        <v>233</v>
      </c>
      <c r="H1389" s="76">
        <f>ROUND(G1389*F1389,2)</f>
        <v>233</v>
      </c>
      <c r="I1389" s="69"/>
      <c r="J1389" s="69"/>
      <c r="K1389" s="70"/>
      <c r="L1389" s="70">
        <v>0</v>
      </c>
      <c r="N1389" s="56"/>
    </row>
    <row r="1390" spans="1:14" s="116" customFormat="1">
      <c r="A1390" s="117"/>
      <c r="B1390" s="117"/>
      <c r="C1390" s="112"/>
      <c r="D1390" s="125"/>
      <c r="E1390" s="112"/>
      <c r="F1390" s="120"/>
      <c r="G1390" s="121"/>
      <c r="H1390" s="76"/>
      <c r="I1390" s="69"/>
      <c r="J1390" s="69"/>
      <c r="K1390" s="70"/>
      <c r="L1390" s="70"/>
      <c r="N1390" s="56"/>
    </row>
    <row r="1391" spans="1:14" s="116" customFormat="1" ht="12" customHeight="1">
      <c r="A1391" s="112"/>
      <c r="B1391" s="112"/>
      <c r="C1391" s="112"/>
      <c r="D1391" s="113">
        <v>0</v>
      </c>
      <c r="E1391" s="112">
        <v>0</v>
      </c>
      <c r="F1391" s="114"/>
      <c r="G1391" s="121">
        <v>0</v>
      </c>
      <c r="H1391" s="109"/>
      <c r="I1391" s="69"/>
      <c r="J1391" s="69"/>
      <c r="K1391" s="70"/>
      <c r="L1391" s="70">
        <v>0</v>
      </c>
      <c r="N1391" s="56"/>
    </row>
    <row r="1392" spans="1:14" s="116" customFormat="1" ht="12" customHeight="1">
      <c r="A1392" s="112"/>
      <c r="B1392" s="112"/>
      <c r="C1392" s="112"/>
      <c r="D1392" s="113" t="s">
        <v>71</v>
      </c>
      <c r="E1392" s="112"/>
      <c r="F1392" s="108"/>
      <c r="G1392" s="122"/>
      <c r="H1392" s="76">
        <f>+H1388+H1382+H1378</f>
        <v>272.7</v>
      </c>
      <c r="I1392" s="69"/>
      <c r="J1392" s="69"/>
      <c r="K1392" s="70"/>
      <c r="L1392" s="70">
        <v>0</v>
      </c>
      <c r="N1392" s="56"/>
    </row>
    <row r="1393" spans="1:14" s="116" customFormat="1" ht="12" customHeight="1">
      <c r="A1393" s="112"/>
      <c r="B1393" s="112"/>
      <c r="C1393" s="112"/>
      <c r="D1393" s="113" t="s">
        <v>72</v>
      </c>
      <c r="E1393" s="112" t="s">
        <v>0</v>
      </c>
      <c r="F1393" s="108"/>
      <c r="G1393" s="122"/>
      <c r="H1393" s="76">
        <f>ROUND(H1392*F1393/100,2)</f>
        <v>0</v>
      </c>
      <c r="I1393" s="69"/>
      <c r="J1393" s="69"/>
      <c r="K1393" s="70"/>
      <c r="L1393" s="70">
        <v>0</v>
      </c>
      <c r="N1393" s="56"/>
    </row>
    <row r="1394" spans="1:14" s="116" customFormat="1" ht="12" customHeight="1">
      <c r="A1394" s="112"/>
      <c r="B1394" s="112"/>
      <c r="C1394" s="112"/>
      <c r="D1394" s="113" t="s">
        <v>73</v>
      </c>
      <c r="E1394" s="112"/>
      <c r="F1394" s="114"/>
      <c r="G1394" s="122"/>
      <c r="H1394" s="76">
        <f>+H1393+H1392</f>
        <v>272.7</v>
      </c>
      <c r="I1394" s="69"/>
      <c r="J1394" s="69"/>
      <c r="K1394" s="70"/>
      <c r="L1394" s="70">
        <v>0</v>
      </c>
      <c r="N1394" s="56"/>
    </row>
    <row r="1395" spans="1:14" s="116" customFormat="1">
      <c r="A1395" s="112"/>
      <c r="B1395" s="112"/>
      <c r="C1395" s="112"/>
      <c r="D1395" s="113"/>
      <c r="E1395" s="112"/>
      <c r="F1395" s="114"/>
      <c r="G1395" s="122"/>
      <c r="H1395" s="109"/>
      <c r="I1395" s="69"/>
      <c r="J1395" s="69"/>
      <c r="K1395" s="70"/>
      <c r="L1395" s="70">
        <v>0</v>
      </c>
      <c r="N1395" s="56"/>
    </row>
    <row r="1396" spans="1:14">
      <c r="B1396" s="102"/>
      <c r="C1396" s="102"/>
    </row>
    <row r="1397" spans="1:14" s="59" customFormat="1" ht="30" customHeight="1">
      <c r="A1397" s="104"/>
      <c r="B1397" s="282" t="s">
        <v>1007</v>
      </c>
      <c r="C1397" s="149" t="s">
        <v>734</v>
      </c>
      <c r="D1397" s="145" t="s">
        <v>439</v>
      </c>
      <c r="E1397" s="144" t="s">
        <v>49</v>
      </c>
      <c r="F1397" s="146">
        <v>1</v>
      </c>
      <c r="G1397" s="173">
        <f>H1415</f>
        <v>42.43</v>
      </c>
      <c r="H1397" s="148">
        <f>TRUNC(G1397*F1397,2)</f>
        <v>42.43</v>
      </c>
      <c r="I1397" s="56"/>
      <c r="J1397" s="57">
        <v>806.71</v>
      </c>
      <c r="K1397" s="58">
        <v>806.70999999999992</v>
      </c>
      <c r="L1397" s="58">
        <v>806.71</v>
      </c>
      <c r="M1397" s="59">
        <v>0</v>
      </c>
    </row>
    <row r="1398" spans="1:14" s="29" customFormat="1" ht="12" customHeight="1">
      <c r="A1398" s="105"/>
      <c r="B1398" s="106"/>
      <c r="C1398" s="106"/>
      <c r="D1398" s="107"/>
      <c r="E1398" s="106"/>
      <c r="F1398" s="108"/>
      <c r="G1398" s="109"/>
      <c r="H1398" s="110"/>
      <c r="I1398" s="68"/>
      <c r="J1398" s="69"/>
      <c r="K1398" s="70"/>
      <c r="L1398" s="70">
        <v>0</v>
      </c>
      <c r="M1398" s="111">
        <f>M1397-H1397</f>
        <v>-42.43</v>
      </c>
      <c r="N1398" s="56"/>
    </row>
    <row r="1399" spans="1:14" s="116" customFormat="1" ht="12" customHeight="1">
      <c r="A1399" s="112"/>
      <c r="B1399" s="112"/>
      <c r="C1399" s="112"/>
      <c r="D1399" s="113" t="s">
        <v>65</v>
      </c>
      <c r="E1399" s="112"/>
      <c r="F1399" s="114"/>
      <c r="G1399" s="115"/>
      <c r="H1399" s="76">
        <f>SUM(H1400:H1402)</f>
        <v>0</v>
      </c>
      <c r="I1399" s="69"/>
      <c r="J1399" s="69"/>
      <c r="K1399" s="70"/>
      <c r="L1399" s="70">
        <v>0</v>
      </c>
      <c r="N1399" s="56"/>
    </row>
    <row r="1400" spans="1:14" s="116" customFormat="1" ht="12" customHeight="1">
      <c r="A1400" s="117"/>
      <c r="B1400" s="118"/>
      <c r="C1400" s="119"/>
      <c r="D1400" s="113"/>
      <c r="E1400" s="112"/>
      <c r="F1400" s="120"/>
      <c r="G1400" s="121"/>
      <c r="H1400" s="76">
        <f>ROUND(G1400*F1400,2)</f>
        <v>0</v>
      </c>
      <c r="I1400" s="69"/>
      <c r="J1400" s="69"/>
      <c r="K1400" s="70"/>
      <c r="L1400" s="70">
        <v>0</v>
      </c>
      <c r="N1400" s="56"/>
    </row>
    <row r="1401" spans="1:14" s="116" customFormat="1" ht="12" customHeight="1">
      <c r="A1401" s="112"/>
      <c r="B1401" s="112"/>
      <c r="C1401" s="112"/>
      <c r="D1401" s="113">
        <v>0</v>
      </c>
      <c r="E1401" s="112">
        <v>0</v>
      </c>
      <c r="F1401" s="120"/>
      <c r="G1401" s="121">
        <v>0</v>
      </c>
      <c r="H1401" s="109">
        <v>0</v>
      </c>
      <c r="I1401" s="69"/>
      <c r="J1401" s="69"/>
      <c r="K1401" s="70"/>
      <c r="L1401" s="70">
        <v>0</v>
      </c>
      <c r="N1401" s="56"/>
    </row>
    <row r="1402" spans="1:14" s="116" customFormat="1" ht="12" customHeight="1">
      <c r="A1402" s="112"/>
      <c r="B1402" s="112"/>
      <c r="C1402" s="112"/>
      <c r="D1402" s="113">
        <v>0</v>
      </c>
      <c r="E1402" s="112">
        <v>0</v>
      </c>
      <c r="F1402" s="120"/>
      <c r="G1402" s="121">
        <v>0</v>
      </c>
      <c r="H1402" s="109">
        <v>0</v>
      </c>
      <c r="I1402" s="69"/>
      <c r="J1402" s="69"/>
      <c r="K1402" s="70"/>
      <c r="L1402" s="70">
        <v>0</v>
      </c>
      <c r="N1402" s="56"/>
    </row>
    <row r="1403" spans="1:14" s="116" customFormat="1" ht="12" customHeight="1">
      <c r="A1403" s="112"/>
      <c r="B1403" s="112"/>
      <c r="C1403" s="112"/>
      <c r="D1403" s="113" t="s">
        <v>66</v>
      </c>
      <c r="E1403" s="112"/>
      <c r="F1403" s="120"/>
      <c r="G1403" s="461"/>
      <c r="H1403" s="76">
        <f>SUM(H1404:H1407)</f>
        <v>9.93</v>
      </c>
      <c r="I1403" s="69"/>
      <c r="J1403" s="69"/>
      <c r="K1403" s="70"/>
      <c r="L1403" s="70">
        <v>0</v>
      </c>
      <c r="N1403" s="56"/>
    </row>
    <row r="1404" spans="1:14" s="116" customFormat="1" ht="12" customHeight="1">
      <c r="A1404" s="117"/>
      <c r="B1404" s="118" t="s">
        <v>82</v>
      </c>
      <c r="C1404" s="119"/>
      <c r="D1404" s="113" t="s">
        <v>83</v>
      </c>
      <c r="E1404" s="112" t="s">
        <v>76</v>
      </c>
      <c r="F1404" s="120">
        <v>0.5</v>
      </c>
      <c r="G1404" s="460">
        <v>11.55</v>
      </c>
      <c r="H1404" s="76">
        <f>ROUND(G1404*F1404,2)</f>
        <v>5.78</v>
      </c>
      <c r="I1404" s="69"/>
      <c r="J1404" s="69"/>
      <c r="K1404" s="70"/>
      <c r="L1404" s="70">
        <v>0</v>
      </c>
      <c r="N1404" s="56"/>
    </row>
    <row r="1405" spans="1:14" s="116" customFormat="1" ht="12" customHeight="1">
      <c r="A1405" s="117"/>
      <c r="B1405" s="118" t="s">
        <v>74</v>
      </c>
      <c r="C1405" s="119"/>
      <c r="D1405" s="113" t="s">
        <v>75</v>
      </c>
      <c r="E1405" s="112" t="s">
        <v>76</v>
      </c>
      <c r="F1405" s="120">
        <f>F1404</f>
        <v>0.5</v>
      </c>
      <c r="G1405" s="460">
        <v>8.3000000000000007</v>
      </c>
      <c r="H1405" s="76">
        <f>ROUND(G1405*F1405,2)</f>
        <v>4.1500000000000004</v>
      </c>
      <c r="I1405" s="69"/>
      <c r="J1405" s="69"/>
      <c r="K1405" s="70"/>
      <c r="L1405" s="70">
        <v>0</v>
      </c>
      <c r="N1405" s="56"/>
    </row>
    <row r="1406" spans="1:14" s="116" customFormat="1" ht="12" customHeight="1">
      <c r="A1406" s="119"/>
      <c r="B1406" s="119"/>
      <c r="C1406" s="119"/>
      <c r="D1406" s="113">
        <v>0</v>
      </c>
      <c r="E1406" s="112">
        <v>0</v>
      </c>
      <c r="F1406" s="120"/>
      <c r="G1406" s="121">
        <v>0</v>
      </c>
      <c r="H1406" s="109">
        <v>0</v>
      </c>
      <c r="I1406" s="69"/>
      <c r="J1406" s="69"/>
      <c r="K1406" s="70"/>
      <c r="L1406" s="70">
        <v>0</v>
      </c>
      <c r="N1406" s="56"/>
    </row>
    <row r="1407" spans="1:14" s="116" customFormat="1" ht="12" customHeight="1">
      <c r="A1407" s="112"/>
      <c r="B1407" s="112"/>
      <c r="C1407" s="112"/>
      <c r="D1407" s="113" t="s">
        <v>67</v>
      </c>
      <c r="E1407" s="112" t="s">
        <v>0</v>
      </c>
      <c r="F1407" s="805">
        <v>90.25</v>
      </c>
      <c r="G1407" s="805"/>
      <c r="H1407" s="109">
        <v>0</v>
      </c>
      <c r="I1407" s="69"/>
      <c r="J1407" s="69"/>
      <c r="K1407" s="70"/>
      <c r="L1407" s="70">
        <v>0</v>
      </c>
      <c r="N1407" s="56"/>
    </row>
    <row r="1408" spans="1:14" s="116" customFormat="1" ht="12" customHeight="1">
      <c r="A1408" s="112"/>
      <c r="B1408" s="112"/>
      <c r="C1408" s="112"/>
      <c r="D1408" s="113"/>
      <c r="E1408" s="112"/>
      <c r="F1408" s="120"/>
      <c r="G1408" s="122"/>
      <c r="H1408" s="122"/>
      <c r="J1408" s="123"/>
      <c r="K1408" s="70"/>
      <c r="L1408" s="70">
        <v>0</v>
      </c>
      <c r="N1408" s="56"/>
    </row>
    <row r="1409" spans="1:14" s="116" customFormat="1" ht="12" customHeight="1">
      <c r="A1409" s="112"/>
      <c r="B1409" s="112"/>
      <c r="C1409" s="112"/>
      <c r="D1409" s="113" t="s">
        <v>68</v>
      </c>
      <c r="E1409" s="112"/>
      <c r="F1409" s="120"/>
      <c r="G1409" s="122"/>
      <c r="H1409" s="109">
        <f>SUM(H1410:H1412)</f>
        <v>32.5</v>
      </c>
      <c r="I1409" s="69"/>
      <c r="J1409" s="69"/>
      <c r="K1409" s="70"/>
      <c r="L1409" s="70">
        <v>0</v>
      </c>
      <c r="N1409" s="56"/>
    </row>
    <row r="1410" spans="1:14" s="116" customFormat="1">
      <c r="A1410" s="117"/>
      <c r="B1410" s="117" t="s">
        <v>440</v>
      </c>
      <c r="C1410" s="112"/>
      <c r="D1410" s="124" t="str">
        <f>D1397</f>
        <v>mão francesa 619mm</v>
      </c>
      <c r="E1410" s="112" t="s">
        <v>49</v>
      </c>
      <c r="F1410" s="120">
        <v>1</v>
      </c>
      <c r="G1410" s="121">
        <v>32.5</v>
      </c>
      <c r="H1410" s="76">
        <f>ROUND(G1410*F1410,2)</f>
        <v>32.5</v>
      </c>
      <c r="I1410" s="69"/>
      <c r="J1410" s="69"/>
      <c r="K1410" s="70"/>
      <c r="L1410" s="70">
        <v>0</v>
      </c>
      <c r="N1410" s="56"/>
    </row>
    <row r="1411" spans="1:14" s="116" customFormat="1">
      <c r="A1411" s="117"/>
      <c r="B1411" s="117"/>
      <c r="C1411" s="112"/>
      <c r="D1411" s="125"/>
      <c r="E1411" s="112"/>
      <c r="F1411" s="120"/>
      <c r="G1411" s="121"/>
      <c r="H1411" s="76"/>
      <c r="I1411" s="69"/>
      <c r="J1411" s="69"/>
      <c r="K1411" s="70"/>
      <c r="L1411" s="70"/>
      <c r="N1411" s="56"/>
    </row>
    <row r="1412" spans="1:14" s="116" customFormat="1" ht="12" customHeight="1">
      <c r="A1412" s="112"/>
      <c r="B1412" s="112"/>
      <c r="C1412" s="112"/>
      <c r="D1412" s="113">
        <v>0</v>
      </c>
      <c r="E1412" s="112">
        <v>0</v>
      </c>
      <c r="F1412" s="114"/>
      <c r="G1412" s="121">
        <v>0</v>
      </c>
      <c r="H1412" s="109"/>
      <c r="I1412" s="69"/>
      <c r="J1412" s="69"/>
      <c r="K1412" s="70"/>
      <c r="L1412" s="70">
        <v>0</v>
      </c>
      <c r="N1412" s="56"/>
    </row>
    <row r="1413" spans="1:14" s="116" customFormat="1" ht="12" customHeight="1">
      <c r="A1413" s="112"/>
      <c r="B1413" s="112"/>
      <c r="C1413" s="112"/>
      <c r="D1413" s="113" t="s">
        <v>71</v>
      </c>
      <c r="E1413" s="112"/>
      <c r="F1413" s="108"/>
      <c r="G1413" s="122"/>
      <c r="H1413" s="76">
        <f>+H1409+H1403+H1399</f>
        <v>42.43</v>
      </c>
      <c r="I1413" s="69"/>
      <c r="J1413" s="69"/>
      <c r="K1413" s="70"/>
      <c r="L1413" s="70">
        <v>0</v>
      </c>
      <c r="N1413" s="56"/>
    </row>
    <row r="1414" spans="1:14" s="116" customFormat="1" ht="12" customHeight="1">
      <c r="A1414" s="112"/>
      <c r="B1414" s="112"/>
      <c r="C1414" s="112"/>
      <c r="D1414" s="113" t="s">
        <v>72</v>
      </c>
      <c r="E1414" s="112" t="s">
        <v>0</v>
      </c>
      <c r="F1414" s="108"/>
      <c r="G1414" s="122"/>
      <c r="H1414" s="76">
        <f>ROUND(H1413*F1414/100,2)</f>
        <v>0</v>
      </c>
      <c r="I1414" s="69"/>
      <c r="J1414" s="69"/>
      <c r="K1414" s="70"/>
      <c r="L1414" s="70">
        <v>0</v>
      </c>
      <c r="N1414" s="56"/>
    </row>
    <row r="1415" spans="1:14" s="116" customFormat="1" ht="12" customHeight="1">
      <c r="A1415" s="112"/>
      <c r="B1415" s="112"/>
      <c r="C1415" s="112"/>
      <c r="D1415" s="113" t="s">
        <v>73</v>
      </c>
      <c r="E1415" s="112"/>
      <c r="F1415" s="114"/>
      <c r="G1415" s="122"/>
      <c r="H1415" s="76">
        <f>+H1414+H1413</f>
        <v>42.43</v>
      </c>
      <c r="I1415" s="69"/>
      <c r="J1415" s="69"/>
      <c r="K1415" s="70"/>
      <c r="L1415" s="70">
        <v>0</v>
      </c>
      <c r="N1415" s="56"/>
    </row>
    <row r="1416" spans="1:14" s="116" customFormat="1">
      <c r="A1416" s="112"/>
      <c r="B1416" s="112"/>
      <c r="C1416" s="112"/>
      <c r="D1416" s="113"/>
      <c r="E1416" s="112"/>
      <c r="F1416" s="114"/>
      <c r="G1416" s="122"/>
      <c r="H1416" s="109"/>
      <c r="I1416" s="69"/>
      <c r="J1416" s="69"/>
      <c r="K1416" s="70"/>
      <c r="L1416" s="70">
        <v>0</v>
      </c>
      <c r="N1416" s="56"/>
    </row>
    <row r="1417" spans="1:14">
      <c r="B1417" s="102"/>
      <c r="C1417" s="102"/>
    </row>
    <row r="1418" spans="1:14" s="59" customFormat="1" ht="30" customHeight="1">
      <c r="A1418" s="104"/>
      <c r="B1418" s="282" t="s">
        <v>1007</v>
      </c>
      <c r="C1418" s="149" t="s">
        <v>735</v>
      </c>
      <c r="D1418" s="145" t="s">
        <v>441</v>
      </c>
      <c r="E1418" s="144" t="s">
        <v>49</v>
      </c>
      <c r="F1418" s="146">
        <v>1</v>
      </c>
      <c r="G1418" s="173">
        <f>H1436</f>
        <v>0.47000000000000003</v>
      </c>
      <c r="H1418" s="148">
        <f>TRUNC(G1418*F1418,2)</f>
        <v>0.47</v>
      </c>
      <c r="I1418" s="56"/>
      <c r="J1418" s="57">
        <v>806.71</v>
      </c>
      <c r="K1418" s="58">
        <v>806.70999999999992</v>
      </c>
      <c r="L1418" s="58">
        <v>806.71</v>
      </c>
      <c r="M1418" s="59">
        <v>0.49</v>
      </c>
    </row>
    <row r="1419" spans="1:14" s="29" customFormat="1" ht="12" customHeight="1">
      <c r="A1419" s="105"/>
      <c r="B1419" s="106"/>
      <c r="C1419" s="106"/>
      <c r="D1419" s="107"/>
      <c r="E1419" s="106"/>
      <c r="F1419" s="108"/>
      <c r="G1419" s="109"/>
      <c r="H1419" s="110"/>
      <c r="I1419" s="68"/>
      <c r="J1419" s="69"/>
      <c r="K1419" s="70"/>
      <c r="L1419" s="70">
        <v>0</v>
      </c>
      <c r="M1419" s="111">
        <f>M1418-H1418</f>
        <v>2.0000000000000018E-2</v>
      </c>
      <c r="N1419" s="56"/>
    </row>
    <row r="1420" spans="1:14" s="116" customFormat="1" ht="12" customHeight="1">
      <c r="A1420" s="112"/>
      <c r="B1420" s="112"/>
      <c r="C1420" s="112"/>
      <c r="D1420" s="113" t="s">
        <v>65</v>
      </c>
      <c r="E1420" s="112"/>
      <c r="F1420" s="114"/>
      <c r="G1420" s="115"/>
      <c r="H1420" s="76">
        <f>SUM(H1421:H1423)</f>
        <v>0</v>
      </c>
      <c r="I1420" s="69"/>
      <c r="J1420" s="69"/>
      <c r="K1420" s="70"/>
      <c r="L1420" s="70">
        <v>0</v>
      </c>
      <c r="N1420" s="56"/>
    </row>
    <row r="1421" spans="1:14" s="116" customFormat="1" ht="12" customHeight="1">
      <c r="A1421" s="117"/>
      <c r="B1421" s="118"/>
      <c r="C1421" s="119"/>
      <c r="D1421" s="113"/>
      <c r="E1421" s="112"/>
      <c r="F1421" s="120"/>
      <c r="G1421" s="121"/>
      <c r="H1421" s="76">
        <f>ROUND(G1421*F1421,2)</f>
        <v>0</v>
      </c>
      <c r="I1421" s="69"/>
      <c r="J1421" s="69"/>
      <c r="K1421" s="70"/>
      <c r="L1421" s="70">
        <v>0</v>
      </c>
      <c r="N1421" s="56"/>
    </row>
    <row r="1422" spans="1:14" s="116" customFormat="1" ht="12" customHeight="1">
      <c r="A1422" s="112"/>
      <c r="B1422" s="112"/>
      <c r="C1422" s="112"/>
      <c r="D1422" s="113">
        <v>0</v>
      </c>
      <c r="E1422" s="112">
        <v>0</v>
      </c>
      <c r="F1422" s="120"/>
      <c r="G1422" s="460">
        <v>0</v>
      </c>
      <c r="H1422" s="109">
        <v>0</v>
      </c>
      <c r="I1422" s="69"/>
      <c r="J1422" s="69"/>
      <c r="K1422" s="70"/>
      <c r="L1422" s="70">
        <v>0</v>
      </c>
      <c r="N1422" s="56"/>
    </row>
    <row r="1423" spans="1:14" s="116" customFormat="1" ht="12" customHeight="1">
      <c r="A1423" s="112"/>
      <c r="B1423" s="112"/>
      <c r="C1423" s="112"/>
      <c r="D1423" s="113">
        <v>0</v>
      </c>
      <c r="E1423" s="112">
        <v>0</v>
      </c>
      <c r="F1423" s="120"/>
      <c r="G1423" s="460">
        <v>0</v>
      </c>
      <c r="H1423" s="109">
        <v>0</v>
      </c>
      <c r="I1423" s="69"/>
      <c r="J1423" s="69"/>
      <c r="K1423" s="70"/>
      <c r="L1423" s="70">
        <v>0</v>
      </c>
      <c r="N1423" s="56"/>
    </row>
    <row r="1424" spans="1:14" s="116" customFormat="1" ht="12" customHeight="1">
      <c r="A1424" s="112"/>
      <c r="B1424" s="112"/>
      <c r="C1424" s="112"/>
      <c r="D1424" s="113" t="s">
        <v>66</v>
      </c>
      <c r="E1424" s="112"/>
      <c r="F1424" s="120"/>
      <c r="G1424" s="461"/>
      <c r="H1424" s="76">
        <f>SUM(H1425:H1428)</f>
        <v>0.08</v>
      </c>
      <c r="I1424" s="69"/>
      <c r="J1424" s="69"/>
      <c r="K1424" s="70"/>
      <c r="L1424" s="70">
        <v>0</v>
      </c>
      <c r="N1424" s="56"/>
    </row>
    <row r="1425" spans="1:14" s="116" customFormat="1" ht="12" customHeight="1">
      <c r="A1425" s="117"/>
      <c r="B1425" s="118" t="s">
        <v>74</v>
      </c>
      <c r="C1425" s="119"/>
      <c r="D1425" s="113" t="s">
        <v>75</v>
      </c>
      <c r="E1425" s="112" t="s">
        <v>76</v>
      </c>
      <c r="F1425" s="120">
        <v>0.01</v>
      </c>
      <c r="G1425" s="460">
        <v>8.3000000000000007</v>
      </c>
      <c r="H1425" s="76">
        <f>ROUND(G1425*F1425,2)</f>
        <v>0.08</v>
      </c>
      <c r="I1425" s="69"/>
      <c r="J1425" s="69"/>
      <c r="K1425" s="70"/>
      <c r="L1425" s="70">
        <v>0</v>
      </c>
      <c r="N1425" s="56"/>
    </row>
    <row r="1426" spans="1:14" s="116" customFormat="1" ht="12" customHeight="1">
      <c r="A1426" s="117"/>
      <c r="B1426" s="118"/>
      <c r="C1426" s="119"/>
      <c r="D1426" s="113"/>
      <c r="E1426" s="112"/>
      <c r="F1426" s="120"/>
      <c r="G1426" s="460"/>
      <c r="H1426" s="76"/>
      <c r="I1426" s="69"/>
      <c r="J1426" s="69"/>
      <c r="K1426" s="70"/>
      <c r="L1426" s="70"/>
      <c r="N1426" s="56"/>
    </row>
    <row r="1427" spans="1:14" s="116" customFormat="1" ht="12" customHeight="1">
      <c r="A1427" s="119"/>
      <c r="B1427" s="119"/>
      <c r="C1427" s="119"/>
      <c r="D1427" s="113">
        <v>0</v>
      </c>
      <c r="E1427" s="112">
        <v>0</v>
      </c>
      <c r="F1427" s="120"/>
      <c r="G1427" s="460">
        <v>0</v>
      </c>
      <c r="H1427" s="109">
        <v>0</v>
      </c>
      <c r="I1427" s="69"/>
      <c r="J1427" s="69"/>
      <c r="K1427" s="70"/>
      <c r="L1427" s="70">
        <v>0</v>
      </c>
      <c r="N1427" s="56"/>
    </row>
    <row r="1428" spans="1:14" s="116" customFormat="1" ht="12" customHeight="1">
      <c r="A1428" s="112"/>
      <c r="B1428" s="112"/>
      <c r="C1428" s="112"/>
      <c r="D1428" s="113" t="s">
        <v>67</v>
      </c>
      <c r="E1428" s="112" t="s">
        <v>0</v>
      </c>
      <c r="F1428" s="805">
        <v>90.25</v>
      </c>
      <c r="G1428" s="805"/>
      <c r="H1428" s="109">
        <v>0</v>
      </c>
      <c r="I1428" s="69"/>
      <c r="J1428" s="69"/>
      <c r="K1428" s="70"/>
      <c r="L1428" s="70">
        <v>0</v>
      </c>
      <c r="N1428" s="56"/>
    </row>
    <row r="1429" spans="1:14" s="116" customFormat="1" ht="12" customHeight="1">
      <c r="A1429" s="112"/>
      <c r="B1429" s="112"/>
      <c r="C1429" s="112"/>
      <c r="D1429" s="113"/>
      <c r="E1429" s="112"/>
      <c r="F1429" s="120"/>
      <c r="G1429" s="122"/>
      <c r="H1429" s="122"/>
      <c r="J1429" s="123"/>
      <c r="K1429" s="70"/>
      <c r="L1429" s="70">
        <v>0</v>
      </c>
      <c r="N1429" s="56"/>
    </row>
    <row r="1430" spans="1:14" s="116" customFormat="1" ht="12" customHeight="1">
      <c r="A1430" s="112"/>
      <c r="B1430" s="112"/>
      <c r="C1430" s="112"/>
      <c r="D1430" s="113" t="s">
        <v>68</v>
      </c>
      <c r="E1430" s="112"/>
      <c r="F1430" s="120"/>
      <c r="G1430" s="122"/>
      <c r="H1430" s="109">
        <f>SUM(H1431:H1433)</f>
        <v>0.39</v>
      </c>
      <c r="I1430" s="69"/>
      <c r="J1430" s="69"/>
      <c r="K1430" s="70"/>
      <c r="L1430" s="70">
        <v>0</v>
      </c>
      <c r="N1430" s="56"/>
    </row>
    <row r="1431" spans="1:14" s="116" customFormat="1">
      <c r="A1431" s="117"/>
      <c r="B1431" s="117" t="s">
        <v>442</v>
      </c>
      <c r="C1431" s="112"/>
      <c r="D1431" s="124" t="str">
        <f>D1418</f>
        <v>arruela quadrada</v>
      </c>
      <c r="E1431" s="112" t="s">
        <v>49</v>
      </c>
      <c r="F1431" s="120">
        <v>1</v>
      </c>
      <c r="G1431" s="121">
        <v>0.39</v>
      </c>
      <c r="H1431" s="76">
        <f>ROUND(G1431*F1431,2)</f>
        <v>0.39</v>
      </c>
      <c r="I1431" s="69"/>
      <c r="J1431" s="69"/>
      <c r="K1431" s="70"/>
      <c r="L1431" s="70">
        <v>0</v>
      </c>
      <c r="N1431" s="56"/>
    </row>
    <row r="1432" spans="1:14" s="116" customFormat="1">
      <c r="A1432" s="117"/>
      <c r="B1432" s="117"/>
      <c r="C1432" s="112"/>
      <c r="D1432" s="125"/>
      <c r="E1432" s="112"/>
      <c r="F1432" s="120"/>
      <c r="G1432" s="121"/>
      <c r="H1432" s="76"/>
      <c r="I1432" s="69"/>
      <c r="J1432" s="69"/>
      <c r="K1432" s="70"/>
      <c r="L1432" s="70"/>
      <c r="N1432" s="56"/>
    </row>
    <row r="1433" spans="1:14" s="116" customFormat="1" ht="12" customHeight="1">
      <c r="A1433" s="112"/>
      <c r="B1433" s="112"/>
      <c r="C1433" s="112"/>
      <c r="D1433" s="113">
        <v>0</v>
      </c>
      <c r="E1433" s="112">
        <v>0</v>
      </c>
      <c r="F1433" s="114"/>
      <c r="G1433" s="121">
        <v>0</v>
      </c>
      <c r="H1433" s="109"/>
      <c r="I1433" s="69"/>
      <c r="J1433" s="69"/>
      <c r="K1433" s="70"/>
      <c r="L1433" s="70">
        <v>0</v>
      </c>
      <c r="N1433" s="56"/>
    </row>
    <row r="1434" spans="1:14" s="116" customFormat="1" ht="12" customHeight="1">
      <c r="A1434" s="112"/>
      <c r="B1434" s="112"/>
      <c r="C1434" s="112"/>
      <c r="D1434" s="113" t="s">
        <v>71</v>
      </c>
      <c r="E1434" s="112"/>
      <c r="F1434" s="108"/>
      <c r="G1434" s="122"/>
      <c r="H1434" s="76">
        <f>+H1430+H1424+H1420</f>
        <v>0.47000000000000003</v>
      </c>
      <c r="I1434" s="69"/>
      <c r="J1434" s="69"/>
      <c r="K1434" s="70"/>
      <c r="L1434" s="70">
        <v>0</v>
      </c>
      <c r="N1434" s="56"/>
    </row>
    <row r="1435" spans="1:14" s="116" customFormat="1" ht="12" customHeight="1">
      <c r="A1435" s="112"/>
      <c r="B1435" s="112"/>
      <c r="C1435" s="112"/>
      <c r="D1435" s="113" t="s">
        <v>72</v>
      </c>
      <c r="E1435" s="112" t="s">
        <v>0</v>
      </c>
      <c r="F1435" s="108"/>
      <c r="G1435" s="122"/>
      <c r="H1435" s="76">
        <f>ROUND(H1434*F1435/100,2)</f>
        <v>0</v>
      </c>
      <c r="I1435" s="69"/>
      <c r="J1435" s="69"/>
      <c r="K1435" s="70"/>
      <c r="L1435" s="70">
        <v>0</v>
      </c>
      <c r="N1435" s="56"/>
    </row>
    <row r="1436" spans="1:14" s="116" customFormat="1" ht="12" customHeight="1">
      <c r="A1436" s="112"/>
      <c r="B1436" s="112"/>
      <c r="C1436" s="112"/>
      <c r="D1436" s="113" t="s">
        <v>73</v>
      </c>
      <c r="E1436" s="112"/>
      <c r="F1436" s="114"/>
      <c r="G1436" s="122"/>
      <c r="H1436" s="76">
        <f>+H1435+H1434</f>
        <v>0.47000000000000003</v>
      </c>
      <c r="I1436" s="69"/>
      <c r="J1436" s="69"/>
      <c r="K1436" s="70"/>
      <c r="L1436" s="70">
        <v>0</v>
      </c>
      <c r="N1436" s="56"/>
    </row>
    <row r="1437" spans="1:14" s="116" customFormat="1">
      <c r="A1437" s="112"/>
      <c r="B1437" s="112"/>
      <c r="C1437" s="112"/>
      <c r="D1437" s="113"/>
      <c r="E1437" s="112"/>
      <c r="F1437" s="114"/>
      <c r="G1437" s="122"/>
      <c r="H1437" s="109"/>
      <c r="I1437" s="69"/>
      <c r="J1437" s="69"/>
      <c r="K1437" s="70"/>
      <c r="L1437" s="70">
        <v>0</v>
      </c>
      <c r="N1437" s="56"/>
    </row>
    <row r="1438" spans="1:14">
      <c r="B1438" s="102"/>
      <c r="C1438" s="102"/>
    </row>
    <row r="1439" spans="1:14" s="59" customFormat="1" ht="30" customHeight="1">
      <c r="A1439" s="104"/>
      <c r="B1439" s="282" t="s">
        <v>1007</v>
      </c>
      <c r="C1439" s="149" t="s">
        <v>736</v>
      </c>
      <c r="D1439" s="145" t="s">
        <v>634</v>
      </c>
      <c r="E1439" s="144" t="s">
        <v>49</v>
      </c>
      <c r="F1439" s="146">
        <v>1</v>
      </c>
      <c r="G1439" s="173">
        <f>H1457</f>
        <v>3.88</v>
      </c>
      <c r="H1439" s="148">
        <f>TRUNC(G1439*F1439,2)</f>
        <v>3.88</v>
      </c>
      <c r="I1439" s="56"/>
      <c r="J1439" s="57">
        <v>806.71</v>
      </c>
      <c r="K1439" s="58">
        <v>806.70999999999992</v>
      </c>
      <c r="L1439" s="58">
        <v>806.71</v>
      </c>
      <c r="M1439" s="59">
        <v>4.96</v>
      </c>
    </row>
    <row r="1440" spans="1:14" s="29" customFormat="1" ht="12" customHeight="1">
      <c r="A1440" s="105"/>
      <c r="B1440" s="106"/>
      <c r="C1440" s="106"/>
      <c r="D1440" s="107"/>
      <c r="E1440" s="106"/>
      <c r="F1440" s="108"/>
      <c r="G1440" s="109"/>
      <c r="H1440" s="110"/>
      <c r="I1440" s="68"/>
      <c r="J1440" s="69"/>
      <c r="K1440" s="70"/>
      <c r="L1440" s="70">
        <v>0</v>
      </c>
      <c r="M1440" s="111">
        <f>M1439-H1439</f>
        <v>1.08</v>
      </c>
      <c r="N1440" s="56"/>
    </row>
    <row r="1441" spans="1:14" s="116" customFormat="1" ht="12" customHeight="1">
      <c r="A1441" s="112"/>
      <c r="B1441" s="112"/>
      <c r="C1441" s="112"/>
      <c r="D1441" s="113" t="s">
        <v>65</v>
      </c>
      <c r="E1441" s="112"/>
      <c r="F1441" s="114"/>
      <c r="G1441" s="115"/>
      <c r="H1441" s="76">
        <f>SUM(H1442:H1444)</f>
        <v>0</v>
      </c>
      <c r="I1441" s="69"/>
      <c r="J1441" s="69"/>
      <c r="K1441" s="70"/>
      <c r="L1441" s="70">
        <v>0</v>
      </c>
      <c r="N1441" s="56"/>
    </row>
    <row r="1442" spans="1:14" s="116" customFormat="1" ht="12" customHeight="1">
      <c r="A1442" s="117"/>
      <c r="B1442" s="118"/>
      <c r="C1442" s="119"/>
      <c r="D1442" s="113"/>
      <c r="E1442" s="112"/>
      <c r="F1442" s="120"/>
      <c r="G1442" s="121"/>
      <c r="H1442" s="76">
        <f>ROUND(G1442*F1442,2)</f>
        <v>0</v>
      </c>
      <c r="I1442" s="69"/>
      <c r="J1442" s="69"/>
      <c r="K1442" s="70"/>
      <c r="L1442" s="70">
        <v>0</v>
      </c>
      <c r="N1442" s="56"/>
    </row>
    <row r="1443" spans="1:14" s="116" customFormat="1" ht="12" customHeight="1">
      <c r="A1443" s="112"/>
      <c r="B1443" s="112"/>
      <c r="C1443" s="112"/>
      <c r="D1443" s="113">
        <v>0</v>
      </c>
      <c r="E1443" s="112">
        <v>0</v>
      </c>
      <c r="F1443" s="120"/>
      <c r="G1443" s="121">
        <v>0</v>
      </c>
      <c r="H1443" s="109">
        <v>0</v>
      </c>
      <c r="I1443" s="69"/>
      <c r="J1443" s="69"/>
      <c r="K1443" s="70"/>
      <c r="L1443" s="70">
        <v>0</v>
      </c>
      <c r="N1443" s="56"/>
    </row>
    <row r="1444" spans="1:14" s="116" customFormat="1" ht="12" customHeight="1">
      <c r="A1444" s="112"/>
      <c r="B1444" s="112"/>
      <c r="C1444" s="112"/>
      <c r="D1444" s="113">
        <v>0</v>
      </c>
      <c r="E1444" s="112">
        <v>0</v>
      </c>
      <c r="F1444" s="120"/>
      <c r="G1444" s="460">
        <v>0</v>
      </c>
      <c r="H1444" s="109">
        <v>0</v>
      </c>
      <c r="I1444" s="69"/>
      <c r="J1444" s="69"/>
      <c r="K1444" s="70"/>
      <c r="L1444" s="70">
        <v>0</v>
      </c>
      <c r="N1444" s="56"/>
    </row>
    <row r="1445" spans="1:14" s="116" customFormat="1" ht="12" customHeight="1">
      <c r="A1445" s="112"/>
      <c r="B1445" s="112"/>
      <c r="C1445" s="112"/>
      <c r="D1445" s="113" t="s">
        <v>66</v>
      </c>
      <c r="E1445" s="112"/>
      <c r="F1445" s="120"/>
      <c r="G1445" s="461"/>
      <c r="H1445" s="76">
        <f>SUM(H1446:H1449)</f>
        <v>0.08</v>
      </c>
      <c r="I1445" s="69"/>
      <c r="J1445" s="69"/>
      <c r="K1445" s="70"/>
      <c r="L1445" s="70">
        <v>0</v>
      </c>
      <c r="N1445" s="56"/>
    </row>
    <row r="1446" spans="1:14" s="116" customFormat="1" ht="12" customHeight="1">
      <c r="A1446" s="117"/>
      <c r="B1446" s="118" t="s">
        <v>74</v>
      </c>
      <c r="C1446" s="119"/>
      <c r="D1446" s="113" t="s">
        <v>75</v>
      </c>
      <c r="E1446" s="112" t="s">
        <v>76</v>
      </c>
      <c r="F1446" s="120">
        <v>0.01</v>
      </c>
      <c r="G1446" s="460">
        <v>8.3000000000000007</v>
      </c>
      <c r="H1446" s="76">
        <f>ROUND(G1446*F1446,2)</f>
        <v>0.08</v>
      </c>
      <c r="I1446" s="69"/>
      <c r="J1446" s="69"/>
      <c r="K1446" s="70"/>
      <c r="L1446" s="70">
        <v>0</v>
      </c>
      <c r="N1446" s="56"/>
    </row>
    <row r="1447" spans="1:14" s="116" customFormat="1" ht="12" customHeight="1">
      <c r="A1447" s="117"/>
      <c r="B1447" s="118"/>
      <c r="C1447" s="119"/>
      <c r="D1447" s="113"/>
      <c r="E1447" s="112"/>
      <c r="F1447" s="120"/>
      <c r="G1447" s="460"/>
      <c r="H1447" s="76"/>
      <c r="I1447" s="69"/>
      <c r="J1447" s="69"/>
      <c r="K1447" s="70"/>
      <c r="L1447" s="70"/>
      <c r="N1447" s="56"/>
    </row>
    <row r="1448" spans="1:14" s="116" customFormat="1" ht="12" customHeight="1">
      <c r="A1448" s="119"/>
      <c r="B1448" s="119"/>
      <c r="C1448" s="119"/>
      <c r="D1448" s="113">
        <v>0</v>
      </c>
      <c r="E1448" s="112">
        <v>0</v>
      </c>
      <c r="F1448" s="120"/>
      <c r="G1448" s="460">
        <v>0</v>
      </c>
      <c r="H1448" s="109">
        <v>0</v>
      </c>
      <c r="I1448" s="69"/>
      <c r="J1448" s="69"/>
      <c r="K1448" s="70"/>
      <c r="L1448" s="70">
        <v>0</v>
      </c>
      <c r="N1448" s="56"/>
    </row>
    <row r="1449" spans="1:14" s="116" customFormat="1" ht="12" customHeight="1">
      <c r="A1449" s="112"/>
      <c r="B1449" s="112"/>
      <c r="C1449" s="112"/>
      <c r="D1449" s="113" t="s">
        <v>67</v>
      </c>
      <c r="E1449" s="112" t="s">
        <v>0</v>
      </c>
      <c r="F1449" s="805">
        <v>90.25</v>
      </c>
      <c r="G1449" s="805"/>
      <c r="H1449" s="109">
        <v>0</v>
      </c>
      <c r="I1449" s="69"/>
      <c r="J1449" s="69"/>
      <c r="K1449" s="70"/>
      <c r="L1449" s="70">
        <v>0</v>
      </c>
      <c r="N1449" s="56"/>
    </row>
    <row r="1450" spans="1:14" s="116" customFormat="1" ht="12" customHeight="1">
      <c r="A1450" s="112"/>
      <c r="B1450" s="112"/>
      <c r="C1450" s="112"/>
      <c r="D1450" s="113"/>
      <c r="E1450" s="112"/>
      <c r="F1450" s="120"/>
      <c r="G1450" s="122"/>
      <c r="H1450" s="122"/>
      <c r="J1450" s="123"/>
      <c r="K1450" s="70"/>
      <c r="L1450" s="70">
        <v>0</v>
      </c>
      <c r="N1450" s="56"/>
    </row>
    <row r="1451" spans="1:14" s="116" customFormat="1" ht="12" customHeight="1">
      <c r="A1451" s="112"/>
      <c r="B1451" s="112"/>
      <c r="C1451" s="112"/>
      <c r="D1451" s="113" t="s">
        <v>68</v>
      </c>
      <c r="E1451" s="112"/>
      <c r="F1451" s="120"/>
      <c r="G1451" s="122"/>
      <c r="H1451" s="109">
        <f>SUM(H1452:H1454)</f>
        <v>3.8</v>
      </c>
      <c r="I1451" s="69"/>
      <c r="J1451" s="69"/>
      <c r="K1451" s="70"/>
      <c r="L1451" s="70">
        <v>0</v>
      </c>
      <c r="N1451" s="56"/>
    </row>
    <row r="1452" spans="1:14" s="116" customFormat="1">
      <c r="A1452" s="117"/>
      <c r="B1452" s="117" t="s">
        <v>362</v>
      </c>
      <c r="C1452" s="112"/>
      <c r="D1452" s="124" t="str">
        <f>D1439</f>
        <v>parafuso de cabeça quadrada de 150mm</v>
      </c>
      <c r="E1452" s="112" t="s">
        <v>49</v>
      </c>
      <c r="F1452" s="120">
        <v>1</v>
      </c>
      <c r="G1452" s="121">
        <v>3.8</v>
      </c>
      <c r="H1452" s="76">
        <f>ROUND(G1452*F1452,2)</f>
        <v>3.8</v>
      </c>
      <c r="I1452" s="69"/>
      <c r="J1452" s="69"/>
      <c r="K1452" s="70"/>
      <c r="L1452" s="70">
        <v>0</v>
      </c>
      <c r="N1452" s="56"/>
    </row>
    <row r="1453" spans="1:14" s="116" customFormat="1">
      <c r="A1453" s="117"/>
      <c r="B1453" s="117"/>
      <c r="C1453" s="112"/>
      <c r="D1453" s="125"/>
      <c r="E1453" s="112"/>
      <c r="F1453" s="120"/>
      <c r="G1453" s="121"/>
      <c r="H1453" s="76"/>
      <c r="I1453" s="69"/>
      <c r="J1453" s="69"/>
      <c r="K1453" s="70"/>
      <c r="L1453" s="70"/>
      <c r="N1453" s="56"/>
    </row>
    <row r="1454" spans="1:14" s="116" customFormat="1" ht="12" customHeight="1">
      <c r="A1454" s="112"/>
      <c r="B1454" s="112"/>
      <c r="C1454" s="112"/>
      <c r="D1454" s="113">
        <v>0</v>
      </c>
      <c r="E1454" s="112">
        <v>0</v>
      </c>
      <c r="F1454" s="114"/>
      <c r="G1454" s="121">
        <v>0</v>
      </c>
      <c r="H1454" s="109"/>
      <c r="I1454" s="69"/>
      <c r="J1454" s="69"/>
      <c r="K1454" s="70"/>
      <c r="L1454" s="70">
        <v>0</v>
      </c>
      <c r="N1454" s="56"/>
    </row>
    <row r="1455" spans="1:14" s="116" customFormat="1" ht="12" customHeight="1">
      <c r="A1455" s="112"/>
      <c r="B1455" s="112"/>
      <c r="C1455" s="112"/>
      <c r="D1455" s="113" t="s">
        <v>71</v>
      </c>
      <c r="E1455" s="112"/>
      <c r="F1455" s="108"/>
      <c r="G1455" s="122"/>
      <c r="H1455" s="76">
        <f>+H1451+H1445+H1441</f>
        <v>3.88</v>
      </c>
      <c r="I1455" s="69"/>
      <c r="J1455" s="69"/>
      <c r="K1455" s="70"/>
      <c r="L1455" s="70">
        <v>0</v>
      </c>
      <c r="N1455" s="56"/>
    </row>
    <row r="1456" spans="1:14" s="116" customFormat="1" ht="12" customHeight="1">
      <c r="A1456" s="112"/>
      <c r="B1456" s="112"/>
      <c r="C1456" s="112"/>
      <c r="D1456" s="113" t="s">
        <v>72</v>
      </c>
      <c r="E1456" s="112" t="s">
        <v>0</v>
      </c>
      <c r="F1456" s="108"/>
      <c r="G1456" s="122"/>
      <c r="H1456" s="76">
        <f>ROUND(H1455*F1456/100,2)</f>
        <v>0</v>
      </c>
      <c r="I1456" s="69"/>
      <c r="J1456" s="69"/>
      <c r="K1456" s="70"/>
      <c r="L1456" s="70">
        <v>0</v>
      </c>
      <c r="N1456" s="56"/>
    </row>
    <row r="1457" spans="1:14" s="116" customFormat="1" ht="12" customHeight="1">
      <c r="A1457" s="112"/>
      <c r="B1457" s="112"/>
      <c r="C1457" s="112"/>
      <c r="D1457" s="113" t="s">
        <v>73</v>
      </c>
      <c r="E1457" s="112"/>
      <c r="F1457" s="114"/>
      <c r="G1457" s="122"/>
      <c r="H1457" s="76">
        <f>+H1456+H1455</f>
        <v>3.88</v>
      </c>
      <c r="I1457" s="69"/>
      <c r="J1457" s="69"/>
      <c r="K1457" s="70"/>
      <c r="L1457" s="70">
        <v>0</v>
      </c>
      <c r="N1457" s="56"/>
    </row>
    <row r="1458" spans="1:14" s="116" customFormat="1">
      <c r="A1458" s="112"/>
      <c r="B1458" s="112"/>
      <c r="C1458" s="112"/>
      <c r="D1458" s="113"/>
      <c r="E1458" s="112"/>
      <c r="F1458" s="114"/>
      <c r="G1458" s="122"/>
      <c r="H1458" s="109"/>
      <c r="I1458" s="69"/>
      <c r="J1458" s="69"/>
      <c r="K1458" s="70"/>
      <c r="L1458" s="70">
        <v>0</v>
      </c>
      <c r="N1458" s="56"/>
    </row>
    <row r="1459" spans="1:14">
      <c r="B1459" s="102"/>
      <c r="C1459" s="102"/>
    </row>
    <row r="1460" spans="1:14" s="59" customFormat="1" ht="30" customHeight="1">
      <c r="A1460" s="104"/>
      <c r="B1460" s="282" t="s">
        <v>1007</v>
      </c>
      <c r="C1460" s="149" t="s">
        <v>737</v>
      </c>
      <c r="D1460" s="145" t="s">
        <v>443</v>
      </c>
      <c r="E1460" s="144" t="s">
        <v>49</v>
      </c>
      <c r="F1460" s="146">
        <v>1</v>
      </c>
      <c r="G1460" s="173">
        <f>H1478</f>
        <v>4.9400000000000004</v>
      </c>
      <c r="H1460" s="148">
        <f>TRUNC(G1460*F1460,2)</f>
        <v>4.9400000000000004</v>
      </c>
      <c r="I1460" s="56"/>
      <c r="J1460" s="57">
        <v>806.71</v>
      </c>
      <c r="K1460" s="58">
        <v>806.70999999999992</v>
      </c>
      <c r="L1460" s="58">
        <v>806.71</v>
      </c>
      <c r="M1460" s="59">
        <v>4.96</v>
      </c>
    </row>
    <row r="1461" spans="1:14" s="29" customFormat="1" ht="12" customHeight="1">
      <c r="A1461" s="105"/>
      <c r="B1461" s="106"/>
      <c r="C1461" s="106"/>
      <c r="D1461" s="107"/>
      <c r="E1461" s="106"/>
      <c r="F1461" s="108"/>
      <c r="G1461" s="109"/>
      <c r="H1461" s="110"/>
      <c r="I1461" s="68"/>
      <c r="J1461" s="69"/>
      <c r="K1461" s="70"/>
      <c r="L1461" s="70">
        <v>0</v>
      </c>
      <c r="M1461" s="111">
        <f>M1460-H1460</f>
        <v>1.9999999999999574E-2</v>
      </c>
      <c r="N1461" s="56"/>
    </row>
    <row r="1462" spans="1:14" s="116" customFormat="1" ht="12" customHeight="1">
      <c r="A1462" s="112"/>
      <c r="B1462" s="112"/>
      <c r="C1462" s="112"/>
      <c r="D1462" s="113" t="s">
        <v>65</v>
      </c>
      <c r="E1462" s="112"/>
      <c r="F1462" s="114"/>
      <c r="G1462" s="115"/>
      <c r="H1462" s="76">
        <f>SUM(H1463:H1465)</f>
        <v>0</v>
      </c>
      <c r="I1462" s="69"/>
      <c r="J1462" s="69"/>
      <c r="K1462" s="70"/>
      <c r="L1462" s="70">
        <v>0</v>
      </c>
      <c r="N1462" s="56"/>
    </row>
    <row r="1463" spans="1:14" s="116" customFormat="1" ht="12" customHeight="1">
      <c r="A1463" s="117"/>
      <c r="B1463" s="118"/>
      <c r="C1463" s="119"/>
      <c r="D1463" s="113"/>
      <c r="E1463" s="112"/>
      <c r="F1463" s="120"/>
      <c r="G1463" s="121"/>
      <c r="H1463" s="76">
        <f>ROUND(G1463*F1463,2)</f>
        <v>0</v>
      </c>
      <c r="I1463" s="69"/>
      <c r="J1463" s="69"/>
      <c r="K1463" s="70"/>
      <c r="L1463" s="70">
        <v>0</v>
      </c>
      <c r="N1463" s="56"/>
    </row>
    <row r="1464" spans="1:14" s="116" customFormat="1" ht="12" customHeight="1">
      <c r="A1464" s="112"/>
      <c r="B1464" s="112"/>
      <c r="C1464" s="112"/>
      <c r="D1464" s="113">
        <v>0</v>
      </c>
      <c r="E1464" s="112">
        <v>0</v>
      </c>
      <c r="F1464" s="120"/>
      <c r="G1464" s="121">
        <v>0</v>
      </c>
      <c r="H1464" s="109">
        <v>0</v>
      </c>
      <c r="I1464" s="69"/>
      <c r="J1464" s="69"/>
      <c r="K1464" s="70"/>
      <c r="L1464" s="70">
        <v>0</v>
      </c>
      <c r="N1464" s="56"/>
    </row>
    <row r="1465" spans="1:14" s="116" customFormat="1" ht="12" customHeight="1">
      <c r="A1465" s="112"/>
      <c r="B1465" s="112"/>
      <c r="C1465" s="112"/>
      <c r="D1465" s="113">
        <v>0</v>
      </c>
      <c r="E1465" s="112">
        <v>0</v>
      </c>
      <c r="F1465" s="120"/>
      <c r="G1465" s="121">
        <v>0</v>
      </c>
      <c r="H1465" s="109">
        <v>0</v>
      </c>
      <c r="I1465" s="69"/>
      <c r="J1465" s="69"/>
      <c r="K1465" s="70"/>
      <c r="L1465" s="70">
        <v>0</v>
      </c>
      <c r="N1465" s="56"/>
    </row>
    <row r="1466" spans="1:14" s="116" customFormat="1" ht="12" customHeight="1">
      <c r="A1466" s="112"/>
      <c r="B1466" s="112"/>
      <c r="C1466" s="112"/>
      <c r="D1466" s="113" t="s">
        <v>66</v>
      </c>
      <c r="E1466" s="112"/>
      <c r="F1466" s="120"/>
      <c r="G1466" s="109"/>
      <c r="H1466" s="76">
        <f>SUM(H1467:H1470)</f>
        <v>0.08</v>
      </c>
      <c r="I1466" s="69"/>
      <c r="J1466" s="69"/>
      <c r="K1466" s="70"/>
      <c r="L1466" s="70">
        <v>0</v>
      </c>
      <c r="N1466" s="56"/>
    </row>
    <row r="1467" spans="1:14" s="116" customFormat="1" ht="12" customHeight="1">
      <c r="A1467" s="117"/>
      <c r="B1467" s="118" t="s">
        <v>74</v>
      </c>
      <c r="C1467" s="119"/>
      <c r="D1467" s="113" t="s">
        <v>75</v>
      </c>
      <c r="E1467" s="112" t="s">
        <v>76</v>
      </c>
      <c r="F1467" s="120">
        <v>0.01</v>
      </c>
      <c r="G1467" s="460">
        <v>8.3000000000000007</v>
      </c>
      <c r="H1467" s="76">
        <f>ROUND(G1467*F1467,2)</f>
        <v>0.08</v>
      </c>
      <c r="I1467" s="69"/>
      <c r="J1467" s="69"/>
      <c r="K1467" s="70"/>
      <c r="L1467" s="70">
        <v>0</v>
      </c>
      <c r="N1467" s="56"/>
    </row>
    <row r="1468" spans="1:14" s="116" customFormat="1" ht="12" customHeight="1">
      <c r="A1468" s="117"/>
      <c r="B1468" s="118"/>
      <c r="C1468" s="119"/>
      <c r="D1468" s="113"/>
      <c r="E1468" s="112"/>
      <c r="F1468" s="120"/>
      <c r="G1468" s="460"/>
      <c r="H1468" s="76"/>
      <c r="I1468" s="69"/>
      <c r="J1468" s="69"/>
      <c r="K1468" s="70"/>
      <c r="L1468" s="70"/>
      <c r="N1468" s="56"/>
    </row>
    <row r="1469" spans="1:14" s="116" customFormat="1" ht="12" customHeight="1">
      <c r="A1469" s="119"/>
      <c r="B1469" s="119"/>
      <c r="C1469" s="119"/>
      <c r="D1469" s="113">
        <v>0</v>
      </c>
      <c r="E1469" s="112">
        <v>0</v>
      </c>
      <c r="F1469" s="120"/>
      <c r="G1469" s="121">
        <v>0</v>
      </c>
      <c r="H1469" s="109">
        <v>0</v>
      </c>
      <c r="I1469" s="69"/>
      <c r="J1469" s="69"/>
      <c r="K1469" s="70"/>
      <c r="L1469" s="70">
        <v>0</v>
      </c>
      <c r="N1469" s="56"/>
    </row>
    <row r="1470" spans="1:14" s="116" customFormat="1" ht="12" customHeight="1">
      <c r="A1470" s="112"/>
      <c r="B1470" s="112"/>
      <c r="C1470" s="112"/>
      <c r="D1470" s="113" t="s">
        <v>67</v>
      </c>
      <c r="E1470" s="112" t="s">
        <v>0</v>
      </c>
      <c r="F1470" s="805">
        <v>90.25</v>
      </c>
      <c r="G1470" s="805"/>
      <c r="H1470" s="109">
        <v>0</v>
      </c>
      <c r="I1470" s="69"/>
      <c r="J1470" s="69"/>
      <c r="K1470" s="70"/>
      <c r="L1470" s="70">
        <v>0</v>
      </c>
      <c r="N1470" s="56"/>
    </row>
    <row r="1471" spans="1:14" s="116" customFormat="1" ht="12" customHeight="1">
      <c r="A1471" s="112"/>
      <c r="B1471" s="112"/>
      <c r="C1471" s="112"/>
      <c r="D1471" s="113"/>
      <c r="E1471" s="112"/>
      <c r="F1471" s="120"/>
      <c r="G1471" s="122"/>
      <c r="H1471" s="122"/>
      <c r="J1471" s="123"/>
      <c r="K1471" s="70"/>
      <c r="L1471" s="70">
        <v>0</v>
      </c>
      <c r="N1471" s="56"/>
    </row>
    <row r="1472" spans="1:14" s="116" customFormat="1" ht="12" customHeight="1">
      <c r="A1472" s="112"/>
      <c r="B1472" s="112"/>
      <c r="C1472" s="112"/>
      <c r="D1472" s="113" t="s">
        <v>68</v>
      </c>
      <c r="E1472" s="112"/>
      <c r="F1472" s="120"/>
      <c r="G1472" s="122"/>
      <c r="H1472" s="109">
        <f>SUM(H1473:H1475)</f>
        <v>4.8600000000000003</v>
      </c>
      <c r="I1472" s="69"/>
      <c r="J1472" s="69"/>
      <c r="K1472" s="70"/>
      <c r="L1472" s="70">
        <v>0</v>
      </c>
      <c r="N1472" s="56"/>
    </row>
    <row r="1473" spans="1:14" s="116" customFormat="1">
      <c r="A1473" s="117"/>
      <c r="B1473" s="117" t="s">
        <v>362</v>
      </c>
      <c r="C1473" s="112"/>
      <c r="D1473" s="124" t="str">
        <f>D1460</f>
        <v>parafuso de cabeça quadrada de 200mm</v>
      </c>
      <c r="E1473" s="112" t="s">
        <v>49</v>
      </c>
      <c r="F1473" s="120">
        <v>1</v>
      </c>
      <c r="G1473" s="121">
        <v>4.8600000000000003</v>
      </c>
      <c r="H1473" s="76">
        <f>ROUND(G1473*F1473,2)</f>
        <v>4.8600000000000003</v>
      </c>
      <c r="I1473" s="69"/>
      <c r="J1473" s="69"/>
      <c r="K1473" s="70"/>
      <c r="L1473" s="70">
        <v>0</v>
      </c>
      <c r="N1473" s="56"/>
    </row>
    <row r="1474" spans="1:14" s="116" customFormat="1">
      <c r="A1474" s="117"/>
      <c r="B1474" s="117"/>
      <c r="C1474" s="112"/>
      <c r="D1474" s="125"/>
      <c r="E1474" s="112"/>
      <c r="F1474" s="120"/>
      <c r="G1474" s="121"/>
      <c r="H1474" s="76"/>
      <c r="I1474" s="69"/>
      <c r="J1474" s="69"/>
      <c r="K1474" s="70"/>
      <c r="L1474" s="70"/>
      <c r="N1474" s="56"/>
    </row>
    <row r="1475" spans="1:14" s="116" customFormat="1" ht="12" customHeight="1">
      <c r="A1475" s="112"/>
      <c r="B1475" s="112"/>
      <c r="C1475" s="112"/>
      <c r="D1475" s="113">
        <v>0</v>
      </c>
      <c r="E1475" s="112">
        <v>0</v>
      </c>
      <c r="F1475" s="114"/>
      <c r="G1475" s="121">
        <v>0</v>
      </c>
      <c r="H1475" s="109"/>
      <c r="I1475" s="69"/>
      <c r="J1475" s="69"/>
      <c r="K1475" s="70"/>
      <c r="L1475" s="70">
        <v>0</v>
      </c>
      <c r="N1475" s="56"/>
    </row>
    <row r="1476" spans="1:14" s="116" customFormat="1" ht="12" customHeight="1">
      <c r="A1476" s="112"/>
      <c r="B1476" s="112"/>
      <c r="C1476" s="112"/>
      <c r="D1476" s="113" t="s">
        <v>71</v>
      </c>
      <c r="E1476" s="112"/>
      <c r="F1476" s="108"/>
      <c r="G1476" s="122"/>
      <c r="H1476" s="76">
        <f>+H1472+H1466+H1462</f>
        <v>4.9400000000000004</v>
      </c>
      <c r="I1476" s="69"/>
      <c r="J1476" s="69"/>
      <c r="K1476" s="70"/>
      <c r="L1476" s="70">
        <v>0</v>
      </c>
      <c r="N1476" s="56"/>
    </row>
    <row r="1477" spans="1:14" s="116" customFormat="1" ht="12" customHeight="1">
      <c r="A1477" s="112"/>
      <c r="B1477" s="112"/>
      <c r="C1477" s="112"/>
      <c r="D1477" s="113" t="s">
        <v>72</v>
      </c>
      <c r="E1477" s="112" t="s">
        <v>0</v>
      </c>
      <c r="F1477" s="108"/>
      <c r="G1477" s="122"/>
      <c r="H1477" s="76">
        <f>ROUND(H1476*F1477/100,2)</f>
        <v>0</v>
      </c>
      <c r="I1477" s="69"/>
      <c r="J1477" s="69"/>
      <c r="K1477" s="70"/>
      <c r="L1477" s="70">
        <v>0</v>
      </c>
      <c r="N1477" s="56"/>
    </row>
    <row r="1478" spans="1:14" s="116" customFormat="1" ht="12" customHeight="1">
      <c r="A1478" s="112"/>
      <c r="B1478" s="112"/>
      <c r="C1478" s="112"/>
      <c r="D1478" s="113" t="s">
        <v>73</v>
      </c>
      <c r="E1478" s="112"/>
      <c r="F1478" s="114"/>
      <c r="G1478" s="122"/>
      <c r="H1478" s="76">
        <f>+H1477+H1476</f>
        <v>4.9400000000000004</v>
      </c>
      <c r="I1478" s="69"/>
      <c r="J1478" s="69"/>
      <c r="K1478" s="70"/>
      <c r="L1478" s="70">
        <v>0</v>
      </c>
      <c r="N1478" s="56"/>
    </row>
    <row r="1479" spans="1:14" s="116" customFormat="1">
      <c r="A1479" s="112"/>
      <c r="B1479" s="112"/>
      <c r="C1479" s="112"/>
      <c r="D1479" s="113"/>
      <c r="E1479" s="112"/>
      <c r="F1479" s="114"/>
      <c r="G1479" s="122"/>
      <c r="H1479" s="109"/>
      <c r="I1479" s="69"/>
      <c r="J1479" s="69"/>
      <c r="K1479" s="70"/>
      <c r="L1479" s="70">
        <v>0</v>
      </c>
      <c r="N1479" s="56"/>
    </row>
    <row r="1480" spans="1:14">
      <c r="B1480" s="102"/>
      <c r="C1480" s="102"/>
    </row>
    <row r="1481" spans="1:14" s="59" customFormat="1" ht="30" customHeight="1">
      <c r="A1481" s="104"/>
      <c r="B1481" s="282" t="s">
        <v>1007</v>
      </c>
      <c r="C1481" s="149" t="s">
        <v>738</v>
      </c>
      <c r="D1481" s="145" t="s">
        <v>444</v>
      </c>
      <c r="E1481" s="144" t="s">
        <v>49</v>
      </c>
      <c r="F1481" s="146">
        <v>1</v>
      </c>
      <c r="G1481" s="173">
        <f>H1499</f>
        <v>5.46</v>
      </c>
      <c r="H1481" s="148">
        <f>TRUNC(G1481*F1481,2)</f>
        <v>5.46</v>
      </c>
      <c r="I1481" s="56"/>
      <c r="J1481" s="57">
        <v>806.71</v>
      </c>
      <c r="K1481" s="58">
        <v>806.70999999999992</v>
      </c>
      <c r="L1481" s="58">
        <v>806.71</v>
      </c>
      <c r="M1481" s="59">
        <v>5.48</v>
      </c>
    </row>
    <row r="1482" spans="1:14" s="29" customFormat="1" ht="12" customHeight="1">
      <c r="A1482" s="105"/>
      <c r="B1482" s="106"/>
      <c r="C1482" s="106"/>
      <c r="D1482" s="107"/>
      <c r="E1482" s="106"/>
      <c r="F1482" s="108"/>
      <c r="G1482" s="109"/>
      <c r="H1482" s="110"/>
      <c r="I1482" s="68"/>
      <c r="J1482" s="69"/>
      <c r="K1482" s="70"/>
      <c r="L1482" s="70">
        <v>0</v>
      </c>
      <c r="M1482" s="111">
        <f>M1481-H1481</f>
        <v>2.0000000000000462E-2</v>
      </c>
      <c r="N1482" s="56"/>
    </row>
    <row r="1483" spans="1:14" s="116" customFormat="1" ht="12" customHeight="1">
      <c r="A1483" s="112"/>
      <c r="B1483" s="112"/>
      <c r="C1483" s="112"/>
      <c r="D1483" s="113" t="s">
        <v>65</v>
      </c>
      <c r="E1483" s="112"/>
      <c r="F1483" s="114"/>
      <c r="G1483" s="115"/>
      <c r="H1483" s="76">
        <f>SUM(H1484:H1486)</f>
        <v>0</v>
      </c>
      <c r="I1483" s="69"/>
      <c r="J1483" s="69"/>
      <c r="K1483" s="70"/>
      <c r="L1483" s="70">
        <v>0</v>
      </c>
      <c r="N1483" s="56"/>
    </row>
    <row r="1484" spans="1:14" s="116" customFormat="1" ht="12" customHeight="1">
      <c r="A1484" s="117"/>
      <c r="B1484" s="118"/>
      <c r="C1484" s="119"/>
      <c r="D1484" s="113"/>
      <c r="E1484" s="112"/>
      <c r="F1484" s="120"/>
      <c r="G1484" s="121"/>
      <c r="H1484" s="76">
        <f>ROUND(G1484*F1484,2)</f>
        <v>0</v>
      </c>
      <c r="I1484" s="69"/>
      <c r="J1484" s="69"/>
      <c r="K1484" s="70"/>
      <c r="L1484" s="70">
        <v>0</v>
      </c>
      <c r="N1484" s="56"/>
    </row>
    <row r="1485" spans="1:14" s="116" customFormat="1" ht="12" customHeight="1">
      <c r="A1485" s="112"/>
      <c r="B1485" s="112"/>
      <c r="C1485" s="112"/>
      <c r="D1485" s="113">
        <v>0</v>
      </c>
      <c r="E1485" s="112">
        <v>0</v>
      </c>
      <c r="F1485" s="120"/>
      <c r="G1485" s="121">
        <v>0</v>
      </c>
      <c r="H1485" s="109">
        <v>0</v>
      </c>
      <c r="I1485" s="69"/>
      <c r="J1485" s="69"/>
      <c r="K1485" s="70"/>
      <c r="L1485" s="70">
        <v>0</v>
      </c>
      <c r="N1485" s="56"/>
    </row>
    <row r="1486" spans="1:14" s="116" customFormat="1" ht="12" customHeight="1">
      <c r="A1486" s="112"/>
      <c r="B1486" s="112"/>
      <c r="C1486" s="112"/>
      <c r="D1486" s="113">
        <v>0</v>
      </c>
      <c r="E1486" s="112">
        <v>0</v>
      </c>
      <c r="F1486" s="120"/>
      <c r="G1486" s="121">
        <v>0</v>
      </c>
      <c r="H1486" s="109">
        <v>0</v>
      </c>
      <c r="I1486" s="69"/>
      <c r="J1486" s="69"/>
      <c r="K1486" s="70"/>
      <c r="L1486" s="70">
        <v>0</v>
      </c>
      <c r="N1486" s="56"/>
    </row>
    <row r="1487" spans="1:14" s="116" customFormat="1" ht="12" customHeight="1">
      <c r="A1487" s="112"/>
      <c r="B1487" s="112"/>
      <c r="C1487" s="112"/>
      <c r="D1487" s="113" t="s">
        <v>66</v>
      </c>
      <c r="E1487" s="112"/>
      <c r="F1487" s="120"/>
      <c r="G1487" s="109"/>
      <c r="H1487" s="76">
        <f>SUM(H1488:H1491)</f>
        <v>0.08</v>
      </c>
      <c r="I1487" s="69"/>
      <c r="J1487" s="69"/>
      <c r="K1487" s="70"/>
      <c r="L1487" s="70">
        <v>0</v>
      </c>
      <c r="N1487" s="56"/>
    </row>
    <row r="1488" spans="1:14" s="116" customFormat="1" ht="12" customHeight="1">
      <c r="A1488" s="117"/>
      <c r="B1488" s="118" t="s">
        <v>74</v>
      </c>
      <c r="C1488" s="119"/>
      <c r="D1488" s="113" t="s">
        <v>75</v>
      </c>
      <c r="E1488" s="112" t="s">
        <v>76</v>
      </c>
      <c r="F1488" s="120">
        <v>0.01</v>
      </c>
      <c r="G1488" s="460">
        <v>8.3000000000000007</v>
      </c>
      <c r="H1488" s="76">
        <f>ROUND(G1488*F1488,2)</f>
        <v>0.08</v>
      </c>
      <c r="I1488" s="69"/>
      <c r="J1488" s="69"/>
      <c r="K1488" s="70"/>
      <c r="L1488" s="70">
        <v>0</v>
      </c>
      <c r="N1488" s="56"/>
    </row>
    <row r="1489" spans="1:14" s="116" customFormat="1" ht="12" customHeight="1">
      <c r="A1489" s="117"/>
      <c r="B1489" s="118"/>
      <c r="C1489" s="119"/>
      <c r="D1489" s="113"/>
      <c r="E1489" s="112"/>
      <c r="F1489" s="120"/>
      <c r="G1489" s="460"/>
      <c r="H1489" s="76"/>
      <c r="I1489" s="69"/>
      <c r="J1489" s="69"/>
      <c r="K1489" s="70"/>
      <c r="L1489" s="70"/>
      <c r="N1489" s="56"/>
    </row>
    <row r="1490" spans="1:14" s="116" customFormat="1" ht="12" customHeight="1">
      <c r="A1490" s="119"/>
      <c r="B1490" s="119"/>
      <c r="C1490" s="119"/>
      <c r="D1490" s="113">
        <v>0</v>
      </c>
      <c r="E1490" s="112">
        <v>0</v>
      </c>
      <c r="F1490" s="120"/>
      <c r="G1490" s="460">
        <v>0</v>
      </c>
      <c r="H1490" s="109">
        <v>0</v>
      </c>
      <c r="I1490" s="69"/>
      <c r="J1490" s="69"/>
      <c r="K1490" s="70"/>
      <c r="L1490" s="70">
        <v>0</v>
      </c>
      <c r="N1490" s="56"/>
    </row>
    <row r="1491" spans="1:14" s="116" customFormat="1" ht="12" customHeight="1">
      <c r="A1491" s="112"/>
      <c r="B1491" s="112"/>
      <c r="C1491" s="112"/>
      <c r="D1491" s="113" t="s">
        <v>67</v>
      </c>
      <c r="E1491" s="112" t="s">
        <v>0</v>
      </c>
      <c r="F1491" s="805">
        <v>90.25</v>
      </c>
      <c r="G1491" s="805"/>
      <c r="H1491" s="109">
        <v>0</v>
      </c>
      <c r="I1491" s="69"/>
      <c r="J1491" s="69"/>
      <c r="K1491" s="70"/>
      <c r="L1491" s="70">
        <v>0</v>
      </c>
      <c r="N1491" s="56"/>
    </row>
    <row r="1492" spans="1:14" s="116" customFormat="1" ht="12" customHeight="1">
      <c r="A1492" s="112"/>
      <c r="B1492" s="112"/>
      <c r="C1492" s="112"/>
      <c r="D1492" s="113"/>
      <c r="E1492" s="112"/>
      <c r="F1492" s="120"/>
      <c r="G1492" s="122"/>
      <c r="H1492" s="122"/>
      <c r="J1492" s="123"/>
      <c r="K1492" s="70"/>
      <c r="L1492" s="70">
        <v>0</v>
      </c>
      <c r="N1492" s="56"/>
    </row>
    <row r="1493" spans="1:14" s="116" customFormat="1" ht="12" customHeight="1">
      <c r="A1493" s="112"/>
      <c r="B1493" s="112"/>
      <c r="C1493" s="112"/>
      <c r="D1493" s="113" t="s">
        <v>68</v>
      </c>
      <c r="E1493" s="112"/>
      <c r="F1493" s="120"/>
      <c r="G1493" s="122"/>
      <c r="H1493" s="109">
        <f>SUM(H1494:H1496)</f>
        <v>5.38</v>
      </c>
      <c r="I1493" s="69"/>
      <c r="J1493" s="69"/>
      <c r="K1493" s="70"/>
      <c r="L1493" s="70">
        <v>0</v>
      </c>
      <c r="N1493" s="56"/>
    </row>
    <row r="1494" spans="1:14" s="116" customFormat="1">
      <c r="A1494" s="117"/>
      <c r="B1494" s="117" t="s">
        <v>445</v>
      </c>
      <c r="C1494" s="112"/>
      <c r="D1494" s="124" t="str">
        <f>D1481</f>
        <v>parafuso de cabeça quadrada de 250mm</v>
      </c>
      <c r="E1494" s="112" t="s">
        <v>49</v>
      </c>
      <c r="F1494" s="120">
        <v>1</v>
      </c>
      <c r="G1494" s="121">
        <v>5.38</v>
      </c>
      <c r="H1494" s="76">
        <f>ROUND(G1494*F1494,2)</f>
        <v>5.38</v>
      </c>
      <c r="I1494" s="69"/>
      <c r="J1494" s="69"/>
      <c r="K1494" s="70"/>
      <c r="L1494" s="70">
        <v>0</v>
      </c>
      <c r="N1494" s="56"/>
    </row>
    <row r="1495" spans="1:14" s="116" customFormat="1">
      <c r="A1495" s="117"/>
      <c r="B1495" s="117"/>
      <c r="C1495" s="112"/>
      <c r="D1495" s="125"/>
      <c r="E1495" s="112"/>
      <c r="F1495" s="120"/>
      <c r="G1495" s="121"/>
      <c r="H1495" s="76"/>
      <c r="I1495" s="69"/>
      <c r="J1495" s="69"/>
      <c r="K1495" s="70"/>
      <c r="L1495" s="70"/>
      <c r="N1495" s="56"/>
    </row>
    <row r="1496" spans="1:14" s="116" customFormat="1" ht="12" customHeight="1">
      <c r="A1496" s="112"/>
      <c r="B1496" s="112"/>
      <c r="C1496" s="112"/>
      <c r="D1496" s="113">
        <v>0</v>
      </c>
      <c r="E1496" s="112">
        <v>0</v>
      </c>
      <c r="F1496" s="114"/>
      <c r="G1496" s="121">
        <v>0</v>
      </c>
      <c r="H1496" s="109"/>
      <c r="I1496" s="69"/>
      <c r="J1496" s="69"/>
      <c r="K1496" s="70"/>
      <c r="L1496" s="70">
        <v>0</v>
      </c>
      <c r="N1496" s="56"/>
    </row>
    <row r="1497" spans="1:14" s="116" customFormat="1" ht="12" customHeight="1">
      <c r="A1497" s="112"/>
      <c r="B1497" s="112"/>
      <c r="C1497" s="112"/>
      <c r="D1497" s="113" t="s">
        <v>71</v>
      </c>
      <c r="E1497" s="112"/>
      <c r="F1497" s="108"/>
      <c r="G1497" s="122"/>
      <c r="H1497" s="76">
        <f>+H1493+H1487+H1483</f>
        <v>5.46</v>
      </c>
      <c r="I1497" s="69"/>
      <c r="J1497" s="69"/>
      <c r="K1497" s="70"/>
      <c r="L1497" s="70">
        <v>0</v>
      </c>
      <c r="N1497" s="56"/>
    </row>
    <row r="1498" spans="1:14" s="116" customFormat="1" ht="12" customHeight="1">
      <c r="A1498" s="112"/>
      <c r="B1498" s="112"/>
      <c r="C1498" s="112"/>
      <c r="D1498" s="113" t="s">
        <v>72</v>
      </c>
      <c r="E1498" s="112" t="s">
        <v>0</v>
      </c>
      <c r="F1498" s="108"/>
      <c r="G1498" s="122"/>
      <c r="H1498" s="76">
        <f>ROUND(H1497*F1498/100,2)</f>
        <v>0</v>
      </c>
      <c r="I1498" s="69"/>
      <c r="J1498" s="69"/>
      <c r="K1498" s="70"/>
      <c r="L1498" s="70">
        <v>0</v>
      </c>
      <c r="N1498" s="56"/>
    </row>
    <row r="1499" spans="1:14" s="116" customFormat="1" ht="12" customHeight="1">
      <c r="A1499" s="112"/>
      <c r="B1499" s="112"/>
      <c r="C1499" s="112"/>
      <c r="D1499" s="113" t="s">
        <v>73</v>
      </c>
      <c r="E1499" s="112"/>
      <c r="F1499" s="114"/>
      <c r="G1499" s="122"/>
      <c r="H1499" s="76">
        <f>+H1498+H1497</f>
        <v>5.46</v>
      </c>
      <c r="I1499" s="69"/>
      <c r="J1499" s="69"/>
      <c r="K1499" s="70"/>
      <c r="L1499" s="70">
        <v>0</v>
      </c>
      <c r="N1499" s="56"/>
    </row>
    <row r="1500" spans="1:14" s="116" customFormat="1">
      <c r="A1500" s="112"/>
      <c r="B1500" s="112"/>
      <c r="C1500" s="112"/>
      <c r="D1500" s="113"/>
      <c r="E1500" s="112"/>
      <c r="F1500" s="114"/>
      <c r="G1500" s="122"/>
      <c r="H1500" s="109"/>
      <c r="I1500" s="69"/>
      <c r="J1500" s="69"/>
      <c r="K1500" s="70"/>
      <c r="L1500" s="70">
        <v>0</v>
      </c>
      <c r="N1500" s="56"/>
    </row>
    <row r="1501" spans="1:14">
      <c r="B1501" s="102"/>
      <c r="C1501" s="102"/>
    </row>
    <row r="1502" spans="1:14" s="59" customFormat="1" ht="30" customHeight="1">
      <c r="A1502" s="104"/>
      <c r="B1502" s="282" t="s">
        <v>1007</v>
      </c>
      <c r="C1502" s="149" t="s">
        <v>739</v>
      </c>
      <c r="D1502" s="145" t="s">
        <v>446</v>
      </c>
      <c r="E1502" s="144" t="s">
        <v>49</v>
      </c>
      <c r="F1502" s="146">
        <v>1</v>
      </c>
      <c r="G1502" s="173">
        <f>H1520</f>
        <v>7.37</v>
      </c>
      <c r="H1502" s="148">
        <f>TRUNC(G1502*F1502,2)</f>
        <v>7.37</v>
      </c>
      <c r="I1502" s="56"/>
      <c r="J1502" s="57">
        <v>806.71</v>
      </c>
      <c r="K1502" s="58">
        <v>806.70999999999992</v>
      </c>
      <c r="L1502" s="58">
        <v>806.71</v>
      </c>
      <c r="M1502" s="59">
        <v>7.39</v>
      </c>
    </row>
    <row r="1503" spans="1:14" s="29" customFormat="1" ht="12" customHeight="1">
      <c r="A1503" s="105"/>
      <c r="B1503" s="106"/>
      <c r="C1503" s="106"/>
      <c r="D1503" s="107"/>
      <c r="E1503" s="106"/>
      <c r="F1503" s="108"/>
      <c r="G1503" s="109"/>
      <c r="H1503" s="110"/>
      <c r="I1503" s="68"/>
      <c r="J1503" s="69"/>
      <c r="K1503" s="70"/>
      <c r="L1503" s="70">
        <v>0</v>
      </c>
      <c r="M1503" s="111">
        <f>M1502-H1502</f>
        <v>1.9999999999999574E-2</v>
      </c>
      <c r="N1503" s="56"/>
    </row>
    <row r="1504" spans="1:14" s="116" customFormat="1" ht="12" customHeight="1">
      <c r="A1504" s="112"/>
      <c r="B1504" s="112"/>
      <c r="C1504" s="112"/>
      <c r="D1504" s="113" t="s">
        <v>65</v>
      </c>
      <c r="E1504" s="112"/>
      <c r="F1504" s="114"/>
      <c r="G1504" s="115"/>
      <c r="H1504" s="76">
        <f>SUM(H1505:H1507)</f>
        <v>0</v>
      </c>
      <c r="I1504" s="69"/>
      <c r="J1504" s="69"/>
      <c r="K1504" s="70"/>
      <c r="L1504" s="70">
        <v>0</v>
      </c>
      <c r="N1504" s="56"/>
    </row>
    <row r="1505" spans="1:14" s="116" customFormat="1" ht="12" customHeight="1">
      <c r="A1505" s="117"/>
      <c r="B1505" s="118"/>
      <c r="C1505" s="119"/>
      <c r="D1505" s="113"/>
      <c r="E1505" s="112"/>
      <c r="F1505" s="120"/>
      <c r="G1505" s="121"/>
      <c r="H1505" s="76">
        <f>ROUND(G1505*F1505,2)</f>
        <v>0</v>
      </c>
      <c r="I1505" s="69"/>
      <c r="J1505" s="69"/>
      <c r="K1505" s="70"/>
      <c r="L1505" s="70">
        <v>0</v>
      </c>
      <c r="N1505" s="56"/>
    </row>
    <row r="1506" spans="1:14" s="116" customFormat="1" ht="12" customHeight="1">
      <c r="A1506" s="112"/>
      <c r="B1506" s="112"/>
      <c r="C1506" s="112"/>
      <c r="D1506" s="113">
        <v>0</v>
      </c>
      <c r="E1506" s="112">
        <v>0</v>
      </c>
      <c r="F1506" s="120"/>
      <c r="G1506" s="121">
        <v>0</v>
      </c>
      <c r="H1506" s="109">
        <v>0</v>
      </c>
      <c r="I1506" s="69"/>
      <c r="J1506" s="69"/>
      <c r="K1506" s="70"/>
      <c r="L1506" s="70">
        <v>0</v>
      </c>
      <c r="N1506" s="56"/>
    </row>
    <row r="1507" spans="1:14" s="116" customFormat="1" ht="12" customHeight="1">
      <c r="A1507" s="112"/>
      <c r="B1507" s="112"/>
      <c r="C1507" s="112"/>
      <c r="D1507" s="113">
        <v>0</v>
      </c>
      <c r="E1507" s="112">
        <v>0</v>
      </c>
      <c r="F1507" s="120"/>
      <c r="G1507" s="121">
        <v>0</v>
      </c>
      <c r="H1507" s="109">
        <v>0</v>
      </c>
      <c r="I1507" s="69"/>
      <c r="J1507" s="69"/>
      <c r="K1507" s="70"/>
      <c r="L1507" s="70">
        <v>0</v>
      </c>
      <c r="N1507" s="56"/>
    </row>
    <row r="1508" spans="1:14" s="116" customFormat="1" ht="12" customHeight="1">
      <c r="A1508" s="112"/>
      <c r="B1508" s="112"/>
      <c r="C1508" s="112"/>
      <c r="D1508" s="113" t="s">
        <v>66</v>
      </c>
      <c r="E1508" s="112"/>
      <c r="F1508" s="120"/>
      <c r="G1508" s="109"/>
      <c r="H1508" s="76">
        <f>SUM(H1509:H1512)</f>
        <v>0.08</v>
      </c>
      <c r="I1508" s="69"/>
      <c r="J1508" s="69"/>
      <c r="K1508" s="70"/>
      <c r="L1508" s="70">
        <v>0</v>
      </c>
      <c r="N1508" s="56"/>
    </row>
    <row r="1509" spans="1:14" s="116" customFormat="1" ht="12" customHeight="1">
      <c r="A1509" s="117"/>
      <c r="B1509" s="118" t="s">
        <v>74</v>
      </c>
      <c r="C1509" s="119"/>
      <c r="D1509" s="113" t="s">
        <v>75</v>
      </c>
      <c r="E1509" s="112" t="s">
        <v>76</v>
      </c>
      <c r="F1509" s="120">
        <v>0.01</v>
      </c>
      <c r="G1509" s="460">
        <v>8.3000000000000007</v>
      </c>
      <c r="H1509" s="76">
        <f>ROUND(G1509*F1509,2)</f>
        <v>0.08</v>
      </c>
      <c r="I1509" s="69"/>
      <c r="J1509" s="69"/>
      <c r="K1509" s="70"/>
      <c r="L1509" s="70">
        <v>0</v>
      </c>
      <c r="N1509" s="56"/>
    </row>
    <row r="1510" spans="1:14" s="116" customFormat="1" ht="12" customHeight="1">
      <c r="A1510" s="117"/>
      <c r="B1510" s="118"/>
      <c r="C1510" s="119"/>
      <c r="D1510" s="113"/>
      <c r="E1510" s="112"/>
      <c r="F1510" s="120"/>
      <c r="G1510" s="460"/>
      <c r="H1510" s="76"/>
      <c r="I1510" s="69"/>
      <c r="J1510" s="69"/>
      <c r="K1510" s="70"/>
      <c r="L1510" s="70"/>
      <c r="N1510" s="56"/>
    </row>
    <row r="1511" spans="1:14" s="116" customFormat="1" ht="12" customHeight="1">
      <c r="A1511" s="119"/>
      <c r="B1511" s="119"/>
      <c r="C1511" s="119"/>
      <c r="D1511" s="113">
        <v>0</v>
      </c>
      <c r="E1511" s="112">
        <v>0</v>
      </c>
      <c r="F1511" s="120"/>
      <c r="G1511" s="121">
        <v>0</v>
      </c>
      <c r="H1511" s="109">
        <v>0</v>
      </c>
      <c r="I1511" s="69"/>
      <c r="J1511" s="69"/>
      <c r="K1511" s="70"/>
      <c r="L1511" s="70">
        <v>0</v>
      </c>
      <c r="N1511" s="56"/>
    </row>
    <row r="1512" spans="1:14" s="116" customFormat="1" ht="12" customHeight="1">
      <c r="A1512" s="112"/>
      <c r="B1512" s="112"/>
      <c r="C1512" s="112"/>
      <c r="D1512" s="113" t="s">
        <v>67</v>
      </c>
      <c r="E1512" s="112" t="s">
        <v>0</v>
      </c>
      <c r="F1512" s="805">
        <v>90.25</v>
      </c>
      <c r="G1512" s="805"/>
      <c r="H1512" s="109">
        <v>0</v>
      </c>
      <c r="I1512" s="69"/>
      <c r="J1512" s="69"/>
      <c r="K1512" s="70"/>
      <c r="L1512" s="70">
        <v>0</v>
      </c>
      <c r="N1512" s="56"/>
    </row>
    <row r="1513" spans="1:14" s="116" customFormat="1" ht="12" customHeight="1">
      <c r="A1513" s="112"/>
      <c r="B1513" s="112"/>
      <c r="C1513" s="112"/>
      <c r="D1513" s="113"/>
      <c r="E1513" s="112"/>
      <c r="F1513" s="120"/>
      <c r="G1513" s="122"/>
      <c r="H1513" s="122"/>
      <c r="J1513" s="123"/>
      <c r="K1513" s="70"/>
      <c r="L1513" s="70">
        <v>0</v>
      </c>
      <c r="N1513" s="56"/>
    </row>
    <row r="1514" spans="1:14" s="116" customFormat="1" ht="12" customHeight="1">
      <c r="A1514" s="112"/>
      <c r="B1514" s="112"/>
      <c r="C1514" s="112"/>
      <c r="D1514" s="113" t="s">
        <v>68</v>
      </c>
      <c r="E1514" s="112"/>
      <c r="F1514" s="120"/>
      <c r="G1514" s="122"/>
      <c r="H1514" s="109">
        <f>SUM(H1515:H1517)</f>
        <v>7.29</v>
      </c>
      <c r="I1514" s="69"/>
      <c r="J1514" s="69"/>
      <c r="K1514" s="70"/>
      <c r="L1514" s="70">
        <v>0</v>
      </c>
      <c r="N1514" s="56"/>
    </row>
    <row r="1515" spans="1:14" s="116" customFormat="1">
      <c r="A1515" s="117"/>
      <c r="B1515" s="117" t="s">
        <v>447</v>
      </c>
      <c r="C1515" s="112"/>
      <c r="D1515" s="124" t="str">
        <f>D1502</f>
        <v>parafuso de cabeça quadrada de 300mm</v>
      </c>
      <c r="E1515" s="112" t="s">
        <v>49</v>
      </c>
      <c r="F1515" s="120">
        <v>1</v>
      </c>
      <c r="G1515" s="121">
        <v>7.29</v>
      </c>
      <c r="H1515" s="76">
        <f>ROUND(G1515*F1515,2)</f>
        <v>7.29</v>
      </c>
      <c r="I1515" s="69"/>
      <c r="J1515" s="69"/>
      <c r="K1515" s="70"/>
      <c r="L1515" s="70">
        <v>0</v>
      </c>
      <c r="N1515" s="56"/>
    </row>
    <row r="1516" spans="1:14" s="116" customFormat="1">
      <c r="A1516" s="117"/>
      <c r="B1516" s="117"/>
      <c r="C1516" s="112"/>
      <c r="D1516" s="125"/>
      <c r="E1516" s="112"/>
      <c r="F1516" s="120"/>
      <c r="G1516" s="121"/>
      <c r="H1516" s="76"/>
      <c r="I1516" s="69"/>
      <c r="J1516" s="69"/>
      <c r="K1516" s="70"/>
      <c r="L1516" s="70"/>
      <c r="N1516" s="56"/>
    </row>
    <row r="1517" spans="1:14" s="116" customFormat="1" ht="12" customHeight="1">
      <c r="A1517" s="112"/>
      <c r="B1517" s="112"/>
      <c r="C1517" s="112"/>
      <c r="D1517" s="113">
        <v>0</v>
      </c>
      <c r="E1517" s="112">
        <v>0</v>
      </c>
      <c r="F1517" s="114"/>
      <c r="G1517" s="121">
        <v>0</v>
      </c>
      <c r="H1517" s="109"/>
      <c r="I1517" s="69"/>
      <c r="J1517" s="69"/>
      <c r="K1517" s="70"/>
      <c r="L1517" s="70">
        <v>0</v>
      </c>
      <c r="N1517" s="56"/>
    </row>
    <row r="1518" spans="1:14" s="116" customFormat="1" ht="12" customHeight="1">
      <c r="A1518" s="112"/>
      <c r="B1518" s="112"/>
      <c r="C1518" s="112"/>
      <c r="D1518" s="113" t="s">
        <v>71</v>
      </c>
      <c r="E1518" s="112"/>
      <c r="F1518" s="108"/>
      <c r="G1518" s="122"/>
      <c r="H1518" s="76">
        <f>+H1514+H1508+H1504</f>
        <v>7.37</v>
      </c>
      <c r="I1518" s="69"/>
      <c r="J1518" s="69"/>
      <c r="K1518" s="70"/>
      <c r="L1518" s="70">
        <v>0</v>
      </c>
      <c r="N1518" s="56"/>
    </row>
    <row r="1519" spans="1:14" s="116" customFormat="1" ht="12" customHeight="1">
      <c r="A1519" s="112"/>
      <c r="B1519" s="112"/>
      <c r="C1519" s="112"/>
      <c r="D1519" s="113" t="s">
        <v>72</v>
      </c>
      <c r="E1519" s="112" t="s">
        <v>0</v>
      </c>
      <c r="F1519" s="108"/>
      <c r="G1519" s="122"/>
      <c r="H1519" s="76">
        <f>ROUND(H1518*F1519/100,2)</f>
        <v>0</v>
      </c>
      <c r="I1519" s="69"/>
      <c r="J1519" s="69"/>
      <c r="K1519" s="70"/>
      <c r="L1519" s="70">
        <v>0</v>
      </c>
      <c r="N1519" s="56"/>
    </row>
    <row r="1520" spans="1:14" s="116" customFormat="1" ht="12" customHeight="1">
      <c r="A1520" s="112"/>
      <c r="B1520" s="112"/>
      <c r="C1520" s="112"/>
      <c r="D1520" s="113" t="s">
        <v>73</v>
      </c>
      <c r="E1520" s="112"/>
      <c r="F1520" s="114"/>
      <c r="G1520" s="122"/>
      <c r="H1520" s="76">
        <f>+H1519+H1518</f>
        <v>7.37</v>
      </c>
      <c r="I1520" s="69"/>
      <c r="J1520" s="69"/>
      <c r="K1520" s="70"/>
      <c r="L1520" s="70">
        <v>0</v>
      </c>
      <c r="N1520" s="56"/>
    </row>
    <row r="1521" spans="1:14" s="116" customFormat="1">
      <c r="A1521" s="112"/>
      <c r="B1521" s="112"/>
      <c r="C1521" s="112"/>
      <c r="D1521" s="113"/>
      <c r="E1521" s="112"/>
      <c r="F1521" s="114"/>
      <c r="G1521" s="122"/>
      <c r="H1521" s="109"/>
      <c r="I1521" s="69"/>
      <c r="J1521" s="69"/>
      <c r="K1521" s="70"/>
      <c r="L1521" s="70">
        <v>0</v>
      </c>
      <c r="N1521" s="56"/>
    </row>
    <row r="1522" spans="1:14">
      <c r="B1522" s="102"/>
      <c r="C1522" s="102"/>
    </row>
    <row r="1523" spans="1:14" s="59" customFormat="1" ht="30" customHeight="1">
      <c r="A1523" s="104"/>
      <c r="B1523" s="282" t="s">
        <v>1007</v>
      </c>
      <c r="C1523" s="149" t="s">
        <v>740</v>
      </c>
      <c r="D1523" s="145" t="s">
        <v>448</v>
      </c>
      <c r="E1523" s="144" t="s">
        <v>49</v>
      </c>
      <c r="F1523" s="146">
        <v>1</v>
      </c>
      <c r="G1523" s="173">
        <f>H1541</f>
        <v>7.84</v>
      </c>
      <c r="H1523" s="148">
        <f>TRUNC(G1523*F1523,2)</f>
        <v>7.84</v>
      </c>
      <c r="I1523" s="56"/>
      <c r="J1523" s="57">
        <v>806.71</v>
      </c>
      <c r="K1523" s="58">
        <v>806.70999999999992</v>
      </c>
      <c r="L1523" s="58">
        <v>806.71</v>
      </c>
      <c r="M1523" s="59">
        <v>0</v>
      </c>
    </row>
    <row r="1524" spans="1:14" s="29" customFormat="1" ht="12" customHeight="1">
      <c r="A1524" s="105"/>
      <c r="B1524" s="106"/>
      <c r="C1524" s="106"/>
      <c r="D1524" s="107"/>
      <c r="E1524" s="106"/>
      <c r="F1524" s="108"/>
      <c r="G1524" s="109"/>
      <c r="H1524" s="110"/>
      <c r="I1524" s="68"/>
      <c r="J1524" s="69"/>
      <c r="K1524" s="70"/>
      <c r="L1524" s="70">
        <v>0</v>
      </c>
      <c r="M1524" s="111">
        <f>M1523-H1523</f>
        <v>-7.84</v>
      </c>
      <c r="N1524" s="56"/>
    </row>
    <row r="1525" spans="1:14" s="116" customFormat="1" ht="12" customHeight="1">
      <c r="A1525" s="112"/>
      <c r="B1525" s="112"/>
      <c r="C1525" s="112"/>
      <c r="D1525" s="113" t="s">
        <v>65</v>
      </c>
      <c r="E1525" s="112"/>
      <c r="F1525" s="114"/>
      <c r="G1525" s="115"/>
      <c r="H1525" s="76">
        <f>SUM(H1526:H1528)</f>
        <v>0</v>
      </c>
      <c r="I1525" s="69"/>
      <c r="J1525" s="69"/>
      <c r="K1525" s="70"/>
      <c r="L1525" s="70">
        <v>0</v>
      </c>
      <c r="N1525" s="56"/>
    </row>
    <row r="1526" spans="1:14" s="116" customFormat="1" ht="12" customHeight="1">
      <c r="A1526" s="117"/>
      <c r="B1526" s="118"/>
      <c r="C1526" s="119"/>
      <c r="D1526" s="113"/>
      <c r="E1526" s="112"/>
      <c r="F1526" s="120"/>
      <c r="G1526" s="121"/>
      <c r="H1526" s="76">
        <f>ROUND(G1526*F1526,2)</f>
        <v>0</v>
      </c>
      <c r="I1526" s="69"/>
      <c r="J1526" s="69"/>
      <c r="K1526" s="70"/>
      <c r="L1526" s="70">
        <v>0</v>
      </c>
      <c r="N1526" s="56"/>
    </row>
    <row r="1527" spans="1:14" s="116" customFormat="1" ht="12" customHeight="1">
      <c r="A1527" s="112"/>
      <c r="B1527" s="112"/>
      <c r="C1527" s="112"/>
      <c r="D1527" s="113">
        <v>0</v>
      </c>
      <c r="E1527" s="112">
        <v>0</v>
      </c>
      <c r="F1527" s="120"/>
      <c r="G1527" s="121">
        <v>0</v>
      </c>
      <c r="H1527" s="109">
        <v>0</v>
      </c>
      <c r="I1527" s="69"/>
      <c r="J1527" s="69"/>
      <c r="K1527" s="70"/>
      <c r="L1527" s="70">
        <v>0</v>
      </c>
      <c r="N1527" s="56"/>
    </row>
    <row r="1528" spans="1:14" s="116" customFormat="1" ht="12" customHeight="1">
      <c r="A1528" s="112"/>
      <c r="B1528" s="112"/>
      <c r="C1528" s="112"/>
      <c r="D1528" s="113">
        <v>0</v>
      </c>
      <c r="E1528" s="112">
        <v>0</v>
      </c>
      <c r="F1528" s="120"/>
      <c r="G1528" s="121">
        <v>0</v>
      </c>
      <c r="H1528" s="109">
        <v>0</v>
      </c>
      <c r="I1528" s="69"/>
      <c r="J1528" s="69"/>
      <c r="K1528" s="70"/>
      <c r="L1528" s="70">
        <v>0</v>
      </c>
      <c r="N1528" s="56"/>
    </row>
    <row r="1529" spans="1:14" s="116" customFormat="1" ht="12" customHeight="1">
      <c r="A1529" s="112"/>
      <c r="B1529" s="112"/>
      <c r="C1529" s="112"/>
      <c r="D1529" s="113" t="s">
        <v>66</v>
      </c>
      <c r="E1529" s="112"/>
      <c r="F1529" s="120"/>
      <c r="G1529" s="109"/>
      <c r="H1529" s="76">
        <f>SUM(H1530:H1533)</f>
        <v>1</v>
      </c>
      <c r="I1529" s="69"/>
      <c r="J1529" s="69"/>
      <c r="K1529" s="70"/>
      <c r="L1529" s="70">
        <v>0</v>
      </c>
      <c r="N1529" s="56"/>
    </row>
    <row r="1530" spans="1:14" s="116" customFormat="1" ht="12" customHeight="1">
      <c r="A1530" s="117"/>
      <c r="B1530" s="118" t="s">
        <v>82</v>
      </c>
      <c r="C1530" s="119"/>
      <c r="D1530" s="113" t="s">
        <v>83</v>
      </c>
      <c r="E1530" s="112" t="s">
        <v>76</v>
      </c>
      <c r="F1530" s="120">
        <v>0.05</v>
      </c>
      <c r="G1530" s="460">
        <v>11.55</v>
      </c>
      <c r="H1530" s="76">
        <f>ROUND(G1530*F1530,2)</f>
        <v>0.57999999999999996</v>
      </c>
      <c r="I1530" s="69"/>
      <c r="J1530" s="69"/>
      <c r="K1530" s="70"/>
      <c r="L1530" s="70">
        <v>0</v>
      </c>
      <c r="N1530" s="56"/>
    </row>
    <row r="1531" spans="1:14" s="116" customFormat="1" ht="12" customHeight="1">
      <c r="A1531" s="117"/>
      <c r="B1531" s="118" t="s">
        <v>74</v>
      </c>
      <c r="C1531" s="119"/>
      <c r="D1531" s="113" t="s">
        <v>75</v>
      </c>
      <c r="E1531" s="112" t="s">
        <v>76</v>
      </c>
      <c r="F1531" s="120">
        <f>F1530</f>
        <v>0.05</v>
      </c>
      <c r="G1531" s="460">
        <v>8.3000000000000007</v>
      </c>
      <c r="H1531" s="76">
        <f>ROUND(G1531*F1531,2)</f>
        <v>0.42</v>
      </c>
      <c r="I1531" s="69"/>
      <c r="J1531" s="69"/>
      <c r="K1531" s="70"/>
      <c r="L1531" s="70">
        <v>0</v>
      </c>
      <c r="N1531" s="56"/>
    </row>
    <row r="1532" spans="1:14" s="116" customFormat="1" ht="12" customHeight="1">
      <c r="A1532" s="119"/>
      <c r="B1532" s="119"/>
      <c r="C1532" s="119"/>
      <c r="D1532" s="113">
        <v>0</v>
      </c>
      <c r="E1532" s="112">
        <v>0</v>
      </c>
      <c r="F1532" s="120"/>
      <c r="G1532" s="121">
        <v>0</v>
      </c>
      <c r="H1532" s="109">
        <v>0</v>
      </c>
      <c r="I1532" s="69"/>
      <c r="J1532" s="69"/>
      <c r="K1532" s="70"/>
      <c r="L1532" s="70">
        <v>0</v>
      </c>
      <c r="N1532" s="56"/>
    </row>
    <row r="1533" spans="1:14" s="116" customFormat="1" ht="12" customHeight="1">
      <c r="A1533" s="112"/>
      <c r="B1533" s="112"/>
      <c r="C1533" s="112"/>
      <c r="D1533" s="113" t="s">
        <v>67</v>
      </c>
      <c r="E1533" s="112" t="s">
        <v>0</v>
      </c>
      <c r="F1533" s="805">
        <v>90.25</v>
      </c>
      <c r="G1533" s="805"/>
      <c r="H1533" s="109">
        <v>0</v>
      </c>
      <c r="I1533" s="69"/>
      <c r="J1533" s="69"/>
      <c r="K1533" s="70"/>
      <c r="L1533" s="70">
        <v>0</v>
      </c>
      <c r="N1533" s="56"/>
    </row>
    <row r="1534" spans="1:14" s="116" customFormat="1" ht="12" customHeight="1">
      <c r="A1534" s="112"/>
      <c r="B1534" s="112"/>
      <c r="C1534" s="112"/>
      <c r="D1534" s="113"/>
      <c r="E1534" s="112"/>
      <c r="F1534" s="120"/>
      <c r="G1534" s="122"/>
      <c r="H1534" s="122"/>
      <c r="J1534" s="123"/>
      <c r="K1534" s="70"/>
      <c r="L1534" s="70">
        <v>0</v>
      </c>
      <c r="N1534" s="56"/>
    </row>
    <row r="1535" spans="1:14" s="116" customFormat="1" ht="12" customHeight="1">
      <c r="A1535" s="112"/>
      <c r="B1535" s="112"/>
      <c r="C1535" s="112"/>
      <c r="D1535" s="113" t="s">
        <v>68</v>
      </c>
      <c r="E1535" s="112"/>
      <c r="F1535" s="120"/>
      <c r="G1535" s="122"/>
      <c r="H1535" s="109">
        <f>SUM(H1536:H1538)</f>
        <v>6.84</v>
      </c>
      <c r="I1535" s="69"/>
      <c r="J1535" s="69"/>
      <c r="K1535" s="70"/>
      <c r="L1535" s="70">
        <v>0</v>
      </c>
      <c r="N1535" s="56"/>
    </row>
    <row r="1536" spans="1:14" s="116" customFormat="1">
      <c r="A1536" s="117"/>
      <c r="B1536" s="117" t="s">
        <v>111</v>
      </c>
      <c r="C1536" s="112"/>
      <c r="D1536" s="124" t="str">
        <f>D1523</f>
        <v>alça preformado de estai p/ cabo de aço 9,5mm</v>
      </c>
      <c r="E1536" s="112" t="s">
        <v>49</v>
      </c>
      <c r="F1536" s="120">
        <v>1</v>
      </c>
      <c r="G1536" s="121">
        <v>6.84</v>
      </c>
      <c r="H1536" s="76">
        <f>ROUND(G1536*F1536,2)</f>
        <v>6.84</v>
      </c>
      <c r="I1536" s="69"/>
      <c r="J1536" s="69"/>
      <c r="K1536" s="70"/>
      <c r="L1536" s="70">
        <v>0</v>
      </c>
      <c r="N1536" s="56"/>
    </row>
    <row r="1537" spans="1:14" s="116" customFormat="1">
      <c r="A1537" s="117"/>
      <c r="B1537" s="117"/>
      <c r="C1537" s="112"/>
      <c r="D1537" s="125"/>
      <c r="E1537" s="112"/>
      <c r="F1537" s="120"/>
      <c r="G1537" s="121"/>
      <c r="H1537" s="76"/>
      <c r="I1537" s="69"/>
      <c r="J1537" s="69"/>
      <c r="K1537" s="70"/>
      <c r="L1537" s="70"/>
      <c r="N1537" s="56"/>
    </row>
    <row r="1538" spans="1:14" s="116" customFormat="1" ht="12" customHeight="1">
      <c r="A1538" s="112"/>
      <c r="B1538" s="112"/>
      <c r="C1538" s="112"/>
      <c r="D1538" s="113">
        <v>0</v>
      </c>
      <c r="E1538" s="112">
        <v>0</v>
      </c>
      <c r="F1538" s="114"/>
      <c r="G1538" s="121">
        <v>0</v>
      </c>
      <c r="H1538" s="109"/>
      <c r="I1538" s="69"/>
      <c r="J1538" s="69"/>
      <c r="K1538" s="70"/>
      <c r="L1538" s="70">
        <v>0</v>
      </c>
      <c r="N1538" s="56"/>
    </row>
    <row r="1539" spans="1:14" s="116" customFormat="1" ht="12" customHeight="1">
      <c r="A1539" s="112"/>
      <c r="B1539" s="112"/>
      <c r="C1539" s="112"/>
      <c r="D1539" s="113" t="s">
        <v>71</v>
      </c>
      <c r="E1539" s="112"/>
      <c r="F1539" s="108"/>
      <c r="G1539" s="122"/>
      <c r="H1539" s="76">
        <f>+H1535+H1529+H1525</f>
        <v>7.84</v>
      </c>
      <c r="I1539" s="69"/>
      <c r="J1539" s="69"/>
      <c r="K1539" s="70"/>
      <c r="L1539" s="70">
        <v>0</v>
      </c>
      <c r="N1539" s="56"/>
    </row>
    <row r="1540" spans="1:14" s="116" customFormat="1" ht="12" customHeight="1">
      <c r="A1540" s="112"/>
      <c r="B1540" s="112"/>
      <c r="C1540" s="112"/>
      <c r="D1540" s="113" t="s">
        <v>72</v>
      </c>
      <c r="E1540" s="112" t="s">
        <v>0</v>
      </c>
      <c r="F1540" s="108"/>
      <c r="G1540" s="122"/>
      <c r="H1540" s="76">
        <f>ROUND(H1539*F1540/100,2)</f>
        <v>0</v>
      </c>
      <c r="I1540" s="69"/>
      <c r="J1540" s="69"/>
      <c r="K1540" s="70"/>
      <c r="L1540" s="70">
        <v>0</v>
      </c>
      <c r="N1540" s="56"/>
    </row>
    <row r="1541" spans="1:14" s="116" customFormat="1" ht="12" customHeight="1">
      <c r="A1541" s="112"/>
      <c r="B1541" s="112"/>
      <c r="C1541" s="112"/>
      <c r="D1541" s="113" t="s">
        <v>73</v>
      </c>
      <c r="E1541" s="112"/>
      <c r="F1541" s="114"/>
      <c r="G1541" s="122"/>
      <c r="H1541" s="76">
        <f>+H1540+H1539</f>
        <v>7.84</v>
      </c>
      <c r="I1541" s="69"/>
      <c r="J1541" s="69"/>
      <c r="K1541" s="70"/>
      <c r="L1541" s="70">
        <v>0</v>
      </c>
      <c r="N1541" s="56"/>
    </row>
    <row r="1542" spans="1:14" s="116" customFormat="1">
      <c r="A1542" s="112"/>
      <c r="B1542" s="112"/>
      <c r="C1542" s="112"/>
      <c r="D1542" s="113"/>
      <c r="E1542" s="112"/>
      <c r="F1542" s="114"/>
      <c r="G1542" s="122"/>
      <c r="H1542" s="109"/>
      <c r="I1542" s="69"/>
      <c r="J1542" s="69"/>
      <c r="K1542" s="70"/>
      <c r="L1542" s="70">
        <v>0</v>
      </c>
      <c r="N1542" s="56"/>
    </row>
    <row r="1543" spans="1:14">
      <c r="B1543" s="102"/>
      <c r="C1543" s="102"/>
    </row>
    <row r="1544" spans="1:14" s="59" customFormat="1" ht="30" customHeight="1">
      <c r="A1544" s="104"/>
      <c r="B1544" s="282" t="s">
        <v>1007</v>
      </c>
      <c r="C1544" s="149" t="s">
        <v>741</v>
      </c>
      <c r="D1544" s="145" t="s">
        <v>632</v>
      </c>
      <c r="E1544" s="144" t="s">
        <v>49</v>
      </c>
      <c r="F1544" s="146">
        <v>1</v>
      </c>
      <c r="G1544" s="173">
        <f>H1562</f>
        <v>5.55</v>
      </c>
      <c r="H1544" s="148">
        <f>TRUNC(G1544*F1544,2)</f>
        <v>5.55</v>
      </c>
      <c r="I1544" s="56"/>
      <c r="J1544" s="57">
        <v>806.71</v>
      </c>
      <c r="K1544" s="58">
        <v>806.70999999999992</v>
      </c>
      <c r="L1544" s="58">
        <v>806.71</v>
      </c>
      <c r="M1544" s="59">
        <v>0</v>
      </c>
    </row>
    <row r="1545" spans="1:14" s="29" customFormat="1" ht="12" customHeight="1">
      <c r="A1545" s="105"/>
      <c r="B1545" s="106"/>
      <c r="C1545" s="106"/>
      <c r="D1545" s="107"/>
      <c r="E1545" s="106"/>
      <c r="F1545" s="108"/>
      <c r="G1545" s="109"/>
      <c r="H1545" s="110"/>
      <c r="I1545" s="68"/>
      <c r="J1545" s="69"/>
      <c r="K1545" s="70"/>
      <c r="L1545" s="70">
        <v>0</v>
      </c>
      <c r="M1545" s="111">
        <f>M1544-H1544</f>
        <v>-5.55</v>
      </c>
      <c r="N1545" s="56"/>
    </row>
    <row r="1546" spans="1:14" s="116" customFormat="1" ht="12" customHeight="1">
      <c r="A1546" s="112"/>
      <c r="B1546" s="112"/>
      <c r="C1546" s="112"/>
      <c r="D1546" s="113" t="s">
        <v>65</v>
      </c>
      <c r="E1546" s="112"/>
      <c r="F1546" s="114"/>
      <c r="G1546" s="115"/>
      <c r="H1546" s="76">
        <f>SUM(H1547:H1549)</f>
        <v>0</v>
      </c>
      <c r="I1546" s="69"/>
      <c r="J1546" s="69"/>
      <c r="K1546" s="70"/>
      <c r="L1546" s="70">
        <v>0</v>
      </c>
      <c r="N1546" s="56"/>
    </row>
    <row r="1547" spans="1:14" s="116" customFormat="1" ht="12" customHeight="1">
      <c r="A1547" s="117"/>
      <c r="B1547" s="118"/>
      <c r="C1547" s="119"/>
      <c r="D1547" s="113"/>
      <c r="E1547" s="112"/>
      <c r="F1547" s="120"/>
      <c r="G1547" s="121"/>
      <c r="H1547" s="76">
        <f>ROUND(G1547*F1547,2)</f>
        <v>0</v>
      </c>
      <c r="I1547" s="69"/>
      <c r="J1547" s="69"/>
      <c r="K1547" s="70"/>
      <c r="L1547" s="70">
        <v>0</v>
      </c>
      <c r="N1547" s="56"/>
    </row>
    <row r="1548" spans="1:14" s="116" customFormat="1" ht="12" customHeight="1">
      <c r="A1548" s="112"/>
      <c r="B1548" s="112"/>
      <c r="C1548" s="112"/>
      <c r="D1548" s="113">
        <v>0</v>
      </c>
      <c r="E1548" s="112">
        <v>0</v>
      </c>
      <c r="F1548" s="120"/>
      <c r="G1548" s="121">
        <v>0</v>
      </c>
      <c r="H1548" s="109">
        <v>0</v>
      </c>
      <c r="I1548" s="69"/>
      <c r="J1548" s="69"/>
      <c r="K1548" s="70"/>
      <c r="L1548" s="70">
        <v>0</v>
      </c>
      <c r="N1548" s="56"/>
    </row>
    <row r="1549" spans="1:14" s="116" customFormat="1" ht="12" customHeight="1">
      <c r="A1549" s="112"/>
      <c r="B1549" s="112"/>
      <c r="C1549" s="112"/>
      <c r="D1549" s="113">
        <v>0</v>
      </c>
      <c r="E1549" s="112">
        <v>0</v>
      </c>
      <c r="F1549" s="120"/>
      <c r="G1549" s="121">
        <v>0</v>
      </c>
      <c r="H1549" s="109">
        <v>0</v>
      </c>
      <c r="I1549" s="69"/>
      <c r="J1549" s="69"/>
      <c r="K1549" s="70"/>
      <c r="L1549" s="70">
        <v>0</v>
      </c>
      <c r="N1549" s="56"/>
    </row>
    <row r="1550" spans="1:14" s="116" customFormat="1" ht="12" customHeight="1">
      <c r="A1550" s="112"/>
      <c r="B1550" s="112"/>
      <c r="C1550" s="112"/>
      <c r="D1550" s="113" t="s">
        <v>66</v>
      </c>
      <c r="E1550" s="112"/>
      <c r="F1550" s="120"/>
      <c r="G1550" s="109"/>
      <c r="H1550" s="76">
        <f>SUM(H1551:H1554)</f>
        <v>1</v>
      </c>
      <c r="I1550" s="69"/>
      <c r="J1550" s="69"/>
      <c r="K1550" s="70"/>
      <c r="L1550" s="70">
        <v>0</v>
      </c>
      <c r="N1550" s="56"/>
    </row>
    <row r="1551" spans="1:14" s="116" customFormat="1" ht="12" customHeight="1">
      <c r="A1551" s="117"/>
      <c r="B1551" s="118" t="s">
        <v>82</v>
      </c>
      <c r="C1551" s="119"/>
      <c r="D1551" s="113" t="s">
        <v>83</v>
      </c>
      <c r="E1551" s="112" t="s">
        <v>76</v>
      </c>
      <c r="F1551" s="120">
        <v>0.05</v>
      </c>
      <c r="G1551" s="460">
        <v>11.55</v>
      </c>
      <c r="H1551" s="76">
        <f>ROUND(G1551*F1551,2)</f>
        <v>0.57999999999999996</v>
      </c>
      <c r="I1551" s="69"/>
      <c r="J1551" s="69"/>
      <c r="K1551" s="70"/>
      <c r="L1551" s="70">
        <v>0</v>
      </c>
      <c r="N1551" s="56"/>
    </row>
    <row r="1552" spans="1:14" s="116" customFormat="1" ht="12" customHeight="1">
      <c r="A1552" s="117"/>
      <c r="B1552" s="118" t="s">
        <v>74</v>
      </c>
      <c r="C1552" s="119"/>
      <c r="D1552" s="113" t="s">
        <v>75</v>
      </c>
      <c r="E1552" s="112" t="s">
        <v>76</v>
      </c>
      <c r="F1552" s="120">
        <f>F1551</f>
        <v>0.05</v>
      </c>
      <c r="G1552" s="460">
        <v>8.3000000000000007</v>
      </c>
      <c r="H1552" s="76">
        <f>ROUND(G1552*F1552,2)</f>
        <v>0.42</v>
      </c>
      <c r="I1552" s="69"/>
      <c r="J1552" s="69"/>
      <c r="K1552" s="70"/>
      <c r="L1552" s="70">
        <v>0</v>
      </c>
      <c r="N1552" s="56"/>
    </row>
    <row r="1553" spans="1:14" s="116" customFormat="1" ht="12" customHeight="1">
      <c r="A1553" s="119"/>
      <c r="B1553" s="119"/>
      <c r="C1553" s="119"/>
      <c r="D1553" s="113">
        <v>0</v>
      </c>
      <c r="E1553" s="112">
        <v>0</v>
      </c>
      <c r="F1553" s="120"/>
      <c r="G1553" s="460">
        <v>0</v>
      </c>
      <c r="H1553" s="109">
        <v>0</v>
      </c>
      <c r="I1553" s="69"/>
      <c r="J1553" s="69"/>
      <c r="K1553" s="70"/>
      <c r="L1553" s="70">
        <v>0</v>
      </c>
      <c r="N1553" s="56"/>
    </row>
    <row r="1554" spans="1:14" s="116" customFormat="1" ht="12" customHeight="1">
      <c r="A1554" s="112"/>
      <c r="B1554" s="112"/>
      <c r="C1554" s="112"/>
      <c r="D1554" s="113" t="s">
        <v>67</v>
      </c>
      <c r="E1554" s="112" t="s">
        <v>0</v>
      </c>
      <c r="F1554" s="805">
        <v>90.25</v>
      </c>
      <c r="G1554" s="805"/>
      <c r="H1554" s="109">
        <v>0</v>
      </c>
      <c r="I1554" s="69"/>
      <c r="J1554" s="69"/>
      <c r="K1554" s="70"/>
      <c r="L1554" s="70">
        <v>0</v>
      </c>
      <c r="N1554" s="56"/>
    </row>
    <row r="1555" spans="1:14" s="116" customFormat="1" ht="12" customHeight="1">
      <c r="A1555" s="112"/>
      <c r="B1555" s="112"/>
      <c r="C1555" s="112"/>
      <c r="D1555" s="113"/>
      <c r="E1555" s="112"/>
      <c r="F1555" s="120"/>
      <c r="G1555" s="122"/>
      <c r="H1555" s="122"/>
      <c r="J1555" s="123"/>
      <c r="K1555" s="70"/>
      <c r="L1555" s="70">
        <v>0</v>
      </c>
      <c r="N1555" s="56"/>
    </row>
    <row r="1556" spans="1:14" s="116" customFormat="1" ht="12" customHeight="1">
      <c r="A1556" s="112"/>
      <c r="B1556" s="112"/>
      <c r="C1556" s="112"/>
      <c r="D1556" s="113" t="s">
        <v>68</v>
      </c>
      <c r="E1556" s="112"/>
      <c r="F1556" s="120"/>
      <c r="G1556" s="122"/>
      <c r="H1556" s="109">
        <f>SUM(H1557:H1559)</f>
        <v>4.55</v>
      </c>
      <c r="I1556" s="69"/>
      <c r="J1556" s="69"/>
      <c r="K1556" s="70"/>
      <c r="L1556" s="70">
        <v>0</v>
      </c>
      <c r="N1556" s="56"/>
    </row>
    <row r="1557" spans="1:14" s="116" customFormat="1">
      <c r="A1557" s="117"/>
      <c r="B1557" s="117" t="s">
        <v>111</v>
      </c>
      <c r="C1557" s="112"/>
      <c r="D1557" s="124" t="str">
        <f>D1544</f>
        <v>alça preformado de estai p/ cabo de aço 6,4mm</v>
      </c>
      <c r="E1557" s="112" t="s">
        <v>49</v>
      </c>
      <c r="F1557" s="120">
        <v>1</v>
      </c>
      <c r="G1557" s="121">
        <v>4.55</v>
      </c>
      <c r="H1557" s="76">
        <f>ROUND(G1557*F1557,2)</f>
        <v>4.55</v>
      </c>
      <c r="I1557" s="69"/>
      <c r="J1557" s="69"/>
      <c r="K1557" s="70"/>
      <c r="L1557" s="70">
        <v>0</v>
      </c>
      <c r="N1557" s="56"/>
    </row>
    <row r="1558" spans="1:14" s="116" customFormat="1">
      <c r="A1558" s="117"/>
      <c r="B1558" s="117"/>
      <c r="C1558" s="112"/>
      <c r="D1558" s="125"/>
      <c r="E1558" s="112"/>
      <c r="F1558" s="120"/>
      <c r="G1558" s="121"/>
      <c r="H1558" s="76"/>
      <c r="I1558" s="69"/>
      <c r="J1558" s="69"/>
      <c r="K1558" s="70"/>
      <c r="L1558" s="70"/>
      <c r="N1558" s="56"/>
    </row>
    <row r="1559" spans="1:14" s="116" customFormat="1" ht="12" customHeight="1">
      <c r="A1559" s="112"/>
      <c r="B1559" s="112"/>
      <c r="C1559" s="112"/>
      <c r="D1559" s="113">
        <v>0</v>
      </c>
      <c r="E1559" s="112">
        <v>0</v>
      </c>
      <c r="F1559" s="114"/>
      <c r="G1559" s="121">
        <v>0</v>
      </c>
      <c r="H1559" s="109"/>
      <c r="I1559" s="69"/>
      <c r="J1559" s="69"/>
      <c r="K1559" s="70"/>
      <c r="L1559" s="70">
        <v>0</v>
      </c>
      <c r="N1559" s="56"/>
    </row>
    <row r="1560" spans="1:14" s="116" customFormat="1" ht="12" customHeight="1">
      <c r="A1560" s="112"/>
      <c r="B1560" s="112"/>
      <c r="C1560" s="112"/>
      <c r="D1560" s="113" t="s">
        <v>71</v>
      </c>
      <c r="E1560" s="112"/>
      <c r="F1560" s="108"/>
      <c r="G1560" s="122"/>
      <c r="H1560" s="76">
        <f>+H1556+H1550+H1546</f>
        <v>5.55</v>
      </c>
      <c r="I1560" s="69"/>
      <c r="J1560" s="69"/>
      <c r="K1560" s="70"/>
      <c r="L1560" s="70">
        <v>0</v>
      </c>
      <c r="N1560" s="56"/>
    </row>
    <row r="1561" spans="1:14" s="116" customFormat="1" ht="12" customHeight="1">
      <c r="A1561" s="112"/>
      <c r="B1561" s="112"/>
      <c r="C1561" s="112"/>
      <c r="D1561" s="113" t="s">
        <v>72</v>
      </c>
      <c r="E1561" s="112" t="s">
        <v>0</v>
      </c>
      <c r="F1561" s="108"/>
      <c r="G1561" s="122"/>
      <c r="H1561" s="76">
        <f>ROUND(H1560*F1561/100,2)</f>
        <v>0</v>
      </c>
      <c r="I1561" s="69"/>
      <c r="J1561" s="69"/>
      <c r="K1561" s="70"/>
      <c r="L1561" s="70">
        <v>0</v>
      </c>
      <c r="N1561" s="56"/>
    </row>
    <row r="1562" spans="1:14" s="116" customFormat="1" ht="12" customHeight="1">
      <c r="A1562" s="112"/>
      <c r="B1562" s="112"/>
      <c r="C1562" s="112"/>
      <c r="D1562" s="113" t="s">
        <v>73</v>
      </c>
      <c r="E1562" s="112"/>
      <c r="F1562" s="114"/>
      <c r="G1562" s="122"/>
      <c r="H1562" s="76">
        <f>+H1561+H1560</f>
        <v>5.55</v>
      </c>
      <c r="I1562" s="69"/>
      <c r="J1562" s="69"/>
      <c r="K1562" s="70"/>
      <c r="L1562" s="70">
        <v>0</v>
      </c>
      <c r="N1562" s="56"/>
    </row>
    <row r="1563" spans="1:14" s="116" customFormat="1">
      <c r="A1563" s="112"/>
      <c r="B1563" s="112"/>
      <c r="C1563" s="112"/>
      <c r="D1563" s="113"/>
      <c r="E1563" s="112"/>
      <c r="F1563" s="114"/>
      <c r="G1563" s="122"/>
      <c r="H1563" s="109"/>
      <c r="I1563" s="69"/>
      <c r="J1563" s="69"/>
      <c r="K1563" s="70"/>
      <c r="L1563" s="70">
        <v>0</v>
      </c>
      <c r="N1563" s="56"/>
    </row>
    <row r="1564" spans="1:14">
      <c r="B1564" s="102"/>
      <c r="C1564" s="102"/>
    </row>
    <row r="1565" spans="1:14" s="59" customFormat="1" ht="30" customHeight="1">
      <c r="A1565" s="104"/>
      <c r="B1565" s="282" t="s">
        <v>1007</v>
      </c>
      <c r="C1565" s="149" t="s">
        <v>742</v>
      </c>
      <c r="D1565" s="145" t="s">
        <v>449</v>
      </c>
      <c r="E1565" s="144" t="s">
        <v>49</v>
      </c>
      <c r="F1565" s="146">
        <v>1</v>
      </c>
      <c r="G1565" s="173">
        <f>H1583</f>
        <v>46</v>
      </c>
      <c r="H1565" s="148">
        <f>TRUNC(G1565*F1565,2)</f>
        <v>46</v>
      </c>
      <c r="I1565" s="56"/>
      <c r="J1565" s="57">
        <v>806.71</v>
      </c>
      <c r="K1565" s="58">
        <v>806.70999999999992</v>
      </c>
      <c r="L1565" s="58">
        <v>806.71</v>
      </c>
      <c r="M1565" s="59">
        <v>0</v>
      </c>
    </row>
    <row r="1566" spans="1:14" s="29" customFormat="1" ht="12" customHeight="1">
      <c r="A1566" s="105"/>
      <c r="B1566" s="106"/>
      <c r="C1566" s="106"/>
      <c r="D1566" s="107"/>
      <c r="E1566" s="106"/>
      <c r="F1566" s="108"/>
      <c r="G1566" s="109"/>
      <c r="H1566" s="110"/>
      <c r="I1566" s="68"/>
      <c r="J1566" s="69"/>
      <c r="K1566" s="70"/>
      <c r="L1566" s="70">
        <v>0</v>
      </c>
      <c r="M1566" s="111">
        <f>M1565-H1565</f>
        <v>-46</v>
      </c>
      <c r="N1566" s="56"/>
    </row>
    <row r="1567" spans="1:14" s="116" customFormat="1" ht="12" customHeight="1">
      <c r="A1567" s="112"/>
      <c r="B1567" s="112"/>
      <c r="C1567" s="112"/>
      <c r="D1567" s="113" t="s">
        <v>65</v>
      </c>
      <c r="E1567" s="112"/>
      <c r="F1567" s="114"/>
      <c r="G1567" s="115"/>
      <c r="H1567" s="76">
        <f>SUM(H1568:H1570)</f>
        <v>0</v>
      </c>
      <c r="I1567" s="69"/>
      <c r="J1567" s="69"/>
      <c r="K1567" s="70"/>
      <c r="L1567" s="70">
        <v>0</v>
      </c>
      <c r="N1567" s="56"/>
    </row>
    <row r="1568" spans="1:14" s="116" customFormat="1" ht="12" customHeight="1">
      <c r="A1568" s="117"/>
      <c r="B1568" s="118"/>
      <c r="C1568" s="119"/>
      <c r="D1568" s="113"/>
      <c r="E1568" s="112"/>
      <c r="F1568" s="120"/>
      <c r="G1568" s="121"/>
      <c r="H1568" s="76">
        <f>ROUND(G1568*F1568,2)</f>
        <v>0</v>
      </c>
      <c r="I1568" s="69"/>
      <c r="J1568" s="69"/>
      <c r="K1568" s="70"/>
      <c r="L1568" s="70">
        <v>0</v>
      </c>
      <c r="N1568" s="56"/>
    </row>
    <row r="1569" spans="1:14" s="116" customFormat="1" ht="12" customHeight="1">
      <c r="A1569" s="112"/>
      <c r="B1569" s="112"/>
      <c r="C1569" s="112"/>
      <c r="D1569" s="113">
        <v>0</v>
      </c>
      <c r="E1569" s="112">
        <v>0</v>
      </c>
      <c r="F1569" s="120"/>
      <c r="G1569" s="121">
        <v>0</v>
      </c>
      <c r="H1569" s="109">
        <v>0</v>
      </c>
      <c r="I1569" s="69"/>
      <c r="J1569" s="69"/>
      <c r="K1569" s="70"/>
      <c r="L1569" s="70">
        <v>0</v>
      </c>
      <c r="N1569" s="56"/>
    </row>
    <row r="1570" spans="1:14" s="116" customFormat="1" ht="12" customHeight="1">
      <c r="A1570" s="112"/>
      <c r="B1570" s="112"/>
      <c r="C1570" s="112"/>
      <c r="D1570" s="113">
        <v>0</v>
      </c>
      <c r="E1570" s="112">
        <v>0</v>
      </c>
      <c r="F1570" s="120"/>
      <c r="G1570" s="121">
        <v>0</v>
      </c>
      <c r="H1570" s="109">
        <v>0</v>
      </c>
      <c r="I1570" s="69"/>
      <c r="J1570" s="69"/>
      <c r="K1570" s="70"/>
      <c r="L1570" s="70">
        <v>0</v>
      </c>
      <c r="N1570" s="56"/>
    </row>
    <row r="1571" spans="1:14" s="116" customFormat="1" ht="12" customHeight="1">
      <c r="A1571" s="112"/>
      <c r="B1571" s="112"/>
      <c r="C1571" s="112"/>
      <c r="D1571" s="113" t="s">
        <v>66</v>
      </c>
      <c r="E1571" s="112"/>
      <c r="F1571" s="120"/>
      <c r="G1571" s="461"/>
      <c r="H1571" s="76">
        <f>SUM(H1572:H1575)</f>
        <v>1</v>
      </c>
      <c r="I1571" s="69"/>
      <c r="J1571" s="69"/>
      <c r="K1571" s="70"/>
      <c r="L1571" s="70">
        <v>0</v>
      </c>
      <c r="N1571" s="56"/>
    </row>
    <row r="1572" spans="1:14" s="116" customFormat="1" ht="12" customHeight="1">
      <c r="A1572" s="117"/>
      <c r="B1572" s="118" t="s">
        <v>82</v>
      </c>
      <c r="C1572" s="119"/>
      <c r="D1572" s="113" t="s">
        <v>83</v>
      </c>
      <c r="E1572" s="112" t="s">
        <v>76</v>
      </c>
      <c r="F1572" s="120">
        <v>0.05</v>
      </c>
      <c r="G1572" s="460">
        <v>11.55</v>
      </c>
      <c r="H1572" s="76">
        <f>ROUND(G1572*F1572,2)</f>
        <v>0.57999999999999996</v>
      </c>
      <c r="I1572" s="69"/>
      <c r="J1572" s="69"/>
      <c r="K1572" s="70"/>
      <c r="L1572" s="70">
        <v>0</v>
      </c>
      <c r="N1572" s="56"/>
    </row>
    <row r="1573" spans="1:14" s="116" customFormat="1" ht="12" customHeight="1">
      <c r="A1573" s="117"/>
      <c r="B1573" s="118" t="s">
        <v>74</v>
      </c>
      <c r="C1573" s="119"/>
      <c r="D1573" s="113" t="s">
        <v>75</v>
      </c>
      <c r="E1573" s="112" t="s">
        <v>76</v>
      </c>
      <c r="F1573" s="120">
        <f>F1572</f>
        <v>0.05</v>
      </c>
      <c r="G1573" s="460">
        <v>8.3000000000000007</v>
      </c>
      <c r="H1573" s="76">
        <f>ROUND(G1573*F1573,2)</f>
        <v>0.42</v>
      </c>
      <c r="I1573" s="69"/>
      <c r="J1573" s="69"/>
      <c r="K1573" s="70"/>
      <c r="L1573" s="70">
        <v>0</v>
      </c>
      <c r="N1573" s="56"/>
    </row>
    <row r="1574" spans="1:14" s="116" customFormat="1" ht="12" customHeight="1">
      <c r="A1574" s="119"/>
      <c r="B1574" s="119"/>
      <c r="C1574" s="119"/>
      <c r="D1574" s="113">
        <v>0</v>
      </c>
      <c r="E1574" s="112">
        <v>0</v>
      </c>
      <c r="F1574" s="120"/>
      <c r="G1574" s="460">
        <v>0</v>
      </c>
      <c r="H1574" s="109">
        <v>0</v>
      </c>
      <c r="I1574" s="69"/>
      <c r="J1574" s="69"/>
      <c r="K1574" s="70"/>
      <c r="L1574" s="70">
        <v>0</v>
      </c>
      <c r="N1574" s="56"/>
    </row>
    <row r="1575" spans="1:14" s="116" customFormat="1" ht="12" customHeight="1">
      <c r="A1575" s="112"/>
      <c r="B1575" s="112"/>
      <c r="C1575" s="112"/>
      <c r="D1575" s="113" t="s">
        <v>67</v>
      </c>
      <c r="E1575" s="112" t="s">
        <v>0</v>
      </c>
      <c r="F1575" s="805">
        <v>90.25</v>
      </c>
      <c r="G1575" s="805"/>
      <c r="H1575" s="109">
        <v>0</v>
      </c>
      <c r="I1575" s="69"/>
      <c r="J1575" s="69"/>
      <c r="K1575" s="70"/>
      <c r="L1575" s="70">
        <v>0</v>
      </c>
      <c r="N1575" s="56"/>
    </row>
    <row r="1576" spans="1:14" s="116" customFormat="1" ht="12" customHeight="1">
      <c r="A1576" s="112"/>
      <c r="B1576" s="112"/>
      <c r="C1576" s="112"/>
      <c r="D1576" s="113"/>
      <c r="E1576" s="112"/>
      <c r="F1576" s="120"/>
      <c r="G1576" s="122"/>
      <c r="H1576" s="122"/>
      <c r="J1576" s="123"/>
      <c r="K1576" s="70"/>
      <c r="L1576" s="70">
        <v>0</v>
      </c>
      <c r="N1576" s="56"/>
    </row>
    <row r="1577" spans="1:14" s="116" customFormat="1" ht="12" customHeight="1">
      <c r="A1577" s="112"/>
      <c r="B1577" s="112"/>
      <c r="C1577" s="112"/>
      <c r="D1577" s="113" t="s">
        <v>68</v>
      </c>
      <c r="E1577" s="112"/>
      <c r="F1577" s="120"/>
      <c r="G1577" s="122"/>
      <c r="H1577" s="109">
        <f>SUM(H1578:H1580)</f>
        <v>45</v>
      </c>
      <c r="I1577" s="69"/>
      <c r="J1577" s="69"/>
      <c r="K1577" s="70"/>
      <c r="L1577" s="70">
        <v>0</v>
      </c>
      <c r="N1577" s="56"/>
    </row>
    <row r="1578" spans="1:14" s="116" customFormat="1">
      <c r="A1578" s="117"/>
      <c r="B1578" s="117" t="s">
        <v>450</v>
      </c>
      <c r="C1578" s="112"/>
      <c r="D1578" s="124" t="str">
        <f>D1565</f>
        <v>grampo de ancoragem p/ cabo cobeto - 15kv - 185mm2</v>
      </c>
      <c r="E1578" s="112" t="s">
        <v>49</v>
      </c>
      <c r="F1578" s="120">
        <v>1</v>
      </c>
      <c r="G1578" s="121">
        <v>45</v>
      </c>
      <c r="H1578" s="76">
        <f>ROUND(G1578*F1578,2)</f>
        <v>45</v>
      </c>
      <c r="I1578" s="69"/>
      <c r="J1578" s="69"/>
      <c r="K1578" s="70"/>
      <c r="L1578" s="70">
        <v>0</v>
      </c>
      <c r="N1578" s="56"/>
    </row>
    <row r="1579" spans="1:14" s="116" customFormat="1">
      <c r="A1579" s="117"/>
      <c r="B1579" s="117"/>
      <c r="C1579" s="112"/>
      <c r="D1579" s="125"/>
      <c r="E1579" s="112"/>
      <c r="F1579" s="120"/>
      <c r="G1579" s="121"/>
      <c r="H1579" s="76"/>
      <c r="I1579" s="69"/>
      <c r="J1579" s="69"/>
      <c r="K1579" s="70"/>
      <c r="L1579" s="70"/>
      <c r="N1579" s="56"/>
    </row>
    <row r="1580" spans="1:14" s="116" customFormat="1" ht="12" customHeight="1">
      <c r="A1580" s="112"/>
      <c r="B1580" s="112"/>
      <c r="C1580" s="112"/>
      <c r="D1580" s="113">
        <v>0</v>
      </c>
      <c r="E1580" s="112">
        <v>0</v>
      </c>
      <c r="F1580" s="114"/>
      <c r="G1580" s="121">
        <v>0</v>
      </c>
      <c r="H1580" s="109"/>
      <c r="I1580" s="69"/>
      <c r="J1580" s="69"/>
      <c r="K1580" s="70"/>
      <c r="L1580" s="70">
        <v>0</v>
      </c>
      <c r="N1580" s="56"/>
    </row>
    <row r="1581" spans="1:14" s="116" customFormat="1" ht="12" customHeight="1">
      <c r="A1581" s="112"/>
      <c r="B1581" s="112"/>
      <c r="C1581" s="112"/>
      <c r="D1581" s="113" t="s">
        <v>71</v>
      </c>
      <c r="E1581" s="112"/>
      <c r="F1581" s="108"/>
      <c r="G1581" s="122"/>
      <c r="H1581" s="76">
        <f>+H1577+H1571+H1567</f>
        <v>46</v>
      </c>
      <c r="I1581" s="69"/>
      <c r="J1581" s="69"/>
      <c r="K1581" s="70"/>
      <c r="L1581" s="70">
        <v>0</v>
      </c>
      <c r="N1581" s="56"/>
    </row>
    <row r="1582" spans="1:14" s="116" customFormat="1" ht="12" customHeight="1">
      <c r="A1582" s="112"/>
      <c r="B1582" s="112"/>
      <c r="C1582" s="112"/>
      <c r="D1582" s="113" t="s">
        <v>72</v>
      </c>
      <c r="E1582" s="112" t="s">
        <v>0</v>
      </c>
      <c r="F1582" s="108"/>
      <c r="G1582" s="122"/>
      <c r="H1582" s="76">
        <f>ROUND(H1581*F1582/100,2)</f>
        <v>0</v>
      </c>
      <c r="I1582" s="69"/>
      <c r="J1582" s="69"/>
      <c r="K1582" s="70"/>
      <c r="L1582" s="70">
        <v>0</v>
      </c>
      <c r="N1582" s="56"/>
    </row>
    <row r="1583" spans="1:14" s="116" customFormat="1" ht="12" customHeight="1">
      <c r="A1583" s="112"/>
      <c r="B1583" s="112"/>
      <c r="C1583" s="112"/>
      <c r="D1583" s="113" t="s">
        <v>73</v>
      </c>
      <c r="E1583" s="112"/>
      <c r="F1583" s="114"/>
      <c r="G1583" s="122"/>
      <c r="H1583" s="76">
        <f>+H1582+H1581</f>
        <v>46</v>
      </c>
      <c r="I1583" s="69"/>
      <c r="J1583" s="69"/>
      <c r="K1583" s="70"/>
      <c r="L1583" s="70">
        <v>0</v>
      </c>
      <c r="N1583" s="56"/>
    </row>
    <row r="1584" spans="1:14" s="116" customFormat="1">
      <c r="A1584" s="112"/>
      <c r="B1584" s="112"/>
      <c r="C1584" s="112"/>
      <c r="D1584" s="113"/>
      <c r="E1584" s="112"/>
      <c r="F1584" s="114"/>
      <c r="G1584" s="122"/>
      <c r="H1584" s="109"/>
      <c r="I1584" s="69"/>
      <c r="J1584" s="69"/>
      <c r="K1584" s="70"/>
      <c r="L1584" s="70">
        <v>0</v>
      </c>
      <c r="N1584" s="56"/>
    </row>
    <row r="1585" spans="1:14">
      <c r="B1585" s="102"/>
      <c r="C1585" s="102"/>
    </row>
    <row r="1586" spans="1:14" s="59" customFormat="1" ht="30" customHeight="1">
      <c r="A1586" s="104"/>
      <c r="B1586" s="282" t="s">
        <v>1007</v>
      </c>
      <c r="C1586" s="149" t="s">
        <v>743</v>
      </c>
      <c r="D1586" s="145" t="s">
        <v>451</v>
      </c>
      <c r="E1586" s="144" t="s">
        <v>49</v>
      </c>
      <c r="F1586" s="146">
        <v>1</v>
      </c>
      <c r="G1586" s="173">
        <f>H1605</f>
        <v>1826.6000000000001</v>
      </c>
      <c r="H1586" s="148">
        <f>TRUNC(G1586*F1586,2)</f>
        <v>1826.6</v>
      </c>
      <c r="I1586" s="56"/>
      <c r="J1586" s="57">
        <v>806.71</v>
      </c>
      <c r="K1586" s="58">
        <v>806.70999999999992</v>
      </c>
      <c r="L1586" s="58">
        <v>806.71</v>
      </c>
      <c r="M1586" s="59">
        <v>0</v>
      </c>
    </row>
    <row r="1587" spans="1:14" s="29" customFormat="1" ht="12" customHeight="1">
      <c r="A1587" s="105"/>
      <c r="B1587" s="106"/>
      <c r="C1587" s="106"/>
      <c r="D1587" s="107"/>
      <c r="E1587" s="106"/>
      <c r="F1587" s="108"/>
      <c r="G1587" s="109"/>
      <c r="H1587" s="110"/>
      <c r="I1587" s="68"/>
      <c r="J1587" s="69"/>
      <c r="K1587" s="70"/>
      <c r="L1587" s="70">
        <v>0</v>
      </c>
      <c r="M1587" s="111">
        <f>M1586-H1586</f>
        <v>-1826.6</v>
      </c>
      <c r="N1587" s="56"/>
    </row>
    <row r="1588" spans="1:14" s="116" customFormat="1" ht="12" customHeight="1">
      <c r="A1588" s="112"/>
      <c r="B1588" s="112"/>
      <c r="C1588" s="112"/>
      <c r="D1588" s="113" t="s">
        <v>65</v>
      </c>
      <c r="E1588" s="112"/>
      <c r="F1588" s="114"/>
      <c r="G1588" s="115"/>
      <c r="H1588" s="76">
        <f>SUM(H1589:H1591)</f>
        <v>135</v>
      </c>
      <c r="I1588" s="69"/>
      <c r="J1588" s="69"/>
      <c r="K1588" s="70"/>
      <c r="L1588" s="70">
        <v>0</v>
      </c>
      <c r="N1588" s="56"/>
    </row>
    <row r="1589" spans="1:14" s="116" customFormat="1" ht="12" customHeight="1">
      <c r="A1589" s="117"/>
      <c r="B1589" s="118" t="s">
        <v>414</v>
      </c>
      <c r="C1589" s="119"/>
      <c r="D1589" s="113" t="s">
        <v>415</v>
      </c>
      <c r="E1589" s="112" t="s">
        <v>76</v>
      </c>
      <c r="F1589" s="120">
        <v>1</v>
      </c>
      <c r="G1589" s="121">
        <v>135</v>
      </c>
      <c r="H1589" s="76">
        <f>ROUND(G1589*F1589,2)</f>
        <v>135</v>
      </c>
      <c r="I1589" s="69"/>
      <c r="J1589" s="69"/>
      <c r="K1589" s="70"/>
      <c r="L1589" s="70">
        <v>0</v>
      </c>
      <c r="N1589" s="56"/>
    </row>
    <row r="1590" spans="1:14" s="116" customFormat="1" ht="12" customHeight="1">
      <c r="A1590" s="112"/>
      <c r="B1590" s="112"/>
      <c r="C1590" s="112"/>
      <c r="D1590" s="113">
        <v>0</v>
      </c>
      <c r="E1590" s="112">
        <v>0</v>
      </c>
      <c r="F1590" s="120"/>
      <c r="G1590" s="121">
        <v>0</v>
      </c>
      <c r="H1590" s="109">
        <v>0</v>
      </c>
      <c r="I1590" s="69"/>
      <c r="J1590" s="69"/>
      <c r="K1590" s="70"/>
      <c r="L1590" s="70">
        <v>0</v>
      </c>
      <c r="N1590" s="56"/>
    </row>
    <row r="1591" spans="1:14" s="116" customFormat="1" ht="12" customHeight="1">
      <c r="A1591" s="112"/>
      <c r="B1591" s="112"/>
      <c r="C1591" s="112"/>
      <c r="D1591" s="113">
        <v>0</v>
      </c>
      <c r="E1591" s="112">
        <v>0</v>
      </c>
      <c r="F1591" s="120"/>
      <c r="G1591" s="121">
        <v>0</v>
      </c>
      <c r="H1591" s="109">
        <v>0</v>
      </c>
      <c r="I1591" s="69"/>
      <c r="J1591" s="69"/>
      <c r="K1591" s="70"/>
      <c r="L1591" s="70">
        <v>0</v>
      </c>
      <c r="N1591" s="56"/>
    </row>
    <row r="1592" spans="1:14" s="116" customFormat="1" ht="12" customHeight="1">
      <c r="A1592" s="112"/>
      <c r="B1592" s="112"/>
      <c r="C1592" s="112"/>
      <c r="D1592" s="113" t="s">
        <v>66</v>
      </c>
      <c r="E1592" s="112"/>
      <c r="F1592" s="120"/>
      <c r="G1592" s="109"/>
      <c r="H1592" s="76">
        <f>SUM(H1593:H1597)</f>
        <v>226.94</v>
      </c>
      <c r="I1592" s="69"/>
      <c r="J1592" s="69"/>
      <c r="K1592" s="70"/>
      <c r="L1592" s="70">
        <v>0</v>
      </c>
      <c r="N1592" s="56"/>
    </row>
    <row r="1593" spans="1:14" s="116" customFormat="1" ht="12" customHeight="1">
      <c r="A1593" s="117"/>
      <c r="B1593" s="118" t="s">
        <v>631</v>
      </c>
      <c r="C1593" s="119"/>
      <c r="D1593" s="113" t="s">
        <v>416</v>
      </c>
      <c r="E1593" s="112" t="s">
        <v>76</v>
      </c>
      <c r="F1593" s="120">
        <v>4</v>
      </c>
      <c r="G1593" s="460">
        <v>14.51</v>
      </c>
      <c r="H1593" s="76">
        <f>ROUND(G1593*F1593,2)</f>
        <v>58.04</v>
      </c>
      <c r="I1593" s="69"/>
      <c r="J1593" s="69"/>
      <c r="K1593" s="70"/>
      <c r="L1593" s="70">
        <v>0</v>
      </c>
      <c r="N1593" s="56"/>
    </row>
    <row r="1594" spans="1:14" s="116" customFormat="1" ht="12" customHeight="1">
      <c r="A1594" s="117"/>
      <c r="B1594" s="118" t="s">
        <v>82</v>
      </c>
      <c r="C1594" s="119"/>
      <c r="D1594" s="113" t="s">
        <v>83</v>
      </c>
      <c r="E1594" s="112" t="s">
        <v>76</v>
      </c>
      <c r="F1594" s="120">
        <v>6</v>
      </c>
      <c r="G1594" s="460">
        <v>11.55</v>
      </c>
      <c r="H1594" s="76">
        <f>ROUND(G1594*F1594,2)</f>
        <v>69.3</v>
      </c>
      <c r="I1594" s="69"/>
      <c r="J1594" s="69"/>
      <c r="K1594" s="70"/>
      <c r="L1594" s="70">
        <v>0</v>
      </c>
      <c r="N1594" s="56"/>
    </row>
    <row r="1595" spans="1:14" s="116" customFormat="1" ht="12" customHeight="1">
      <c r="A1595" s="117"/>
      <c r="B1595" s="118" t="s">
        <v>74</v>
      </c>
      <c r="C1595" s="119"/>
      <c r="D1595" s="113" t="s">
        <v>75</v>
      </c>
      <c r="E1595" s="112" t="s">
        <v>76</v>
      </c>
      <c r="F1595" s="120">
        <v>12</v>
      </c>
      <c r="G1595" s="460">
        <v>8.3000000000000007</v>
      </c>
      <c r="H1595" s="76">
        <f>ROUND(G1595*F1595,2)</f>
        <v>99.6</v>
      </c>
      <c r="I1595" s="69"/>
      <c r="J1595" s="69"/>
      <c r="K1595" s="70"/>
      <c r="L1595" s="70">
        <v>0</v>
      </c>
      <c r="N1595" s="56"/>
    </row>
    <row r="1596" spans="1:14" s="116" customFormat="1" ht="12" customHeight="1">
      <c r="A1596" s="119"/>
      <c r="B1596" s="119"/>
      <c r="C1596" s="119"/>
      <c r="D1596" s="113">
        <v>0</v>
      </c>
      <c r="E1596" s="112">
        <v>0</v>
      </c>
      <c r="F1596" s="120"/>
      <c r="G1596" s="121">
        <v>0</v>
      </c>
      <c r="H1596" s="109">
        <v>0</v>
      </c>
      <c r="I1596" s="69"/>
      <c r="J1596" s="69"/>
      <c r="K1596" s="70"/>
      <c r="L1596" s="70">
        <v>0</v>
      </c>
      <c r="N1596" s="56"/>
    </row>
    <row r="1597" spans="1:14" s="116" customFormat="1" ht="12" customHeight="1">
      <c r="A1597" s="112"/>
      <c r="B1597" s="112"/>
      <c r="C1597" s="112"/>
      <c r="D1597" s="113" t="s">
        <v>67</v>
      </c>
      <c r="E1597" s="112" t="s">
        <v>0</v>
      </c>
      <c r="F1597" s="805">
        <v>90.25</v>
      </c>
      <c r="G1597" s="805"/>
      <c r="H1597" s="109">
        <v>0</v>
      </c>
      <c r="I1597" s="69"/>
      <c r="J1597" s="69"/>
      <c r="K1597" s="70"/>
      <c r="L1597" s="70">
        <v>0</v>
      </c>
      <c r="N1597" s="56"/>
    </row>
    <row r="1598" spans="1:14" s="116" customFormat="1" ht="12" customHeight="1">
      <c r="A1598" s="112"/>
      <c r="B1598" s="112"/>
      <c r="C1598" s="112"/>
      <c r="D1598" s="113"/>
      <c r="E1598" s="112"/>
      <c r="F1598" s="120"/>
      <c r="G1598" s="122"/>
      <c r="H1598" s="122"/>
      <c r="J1598" s="123"/>
      <c r="K1598" s="70"/>
      <c r="L1598" s="70">
        <v>0</v>
      </c>
      <c r="N1598" s="56"/>
    </row>
    <row r="1599" spans="1:14" s="116" customFormat="1" ht="12" customHeight="1">
      <c r="A1599" s="112"/>
      <c r="B1599" s="112"/>
      <c r="C1599" s="112"/>
      <c r="D1599" s="113" t="s">
        <v>68</v>
      </c>
      <c r="E1599" s="112"/>
      <c r="F1599" s="120"/>
      <c r="G1599" s="122"/>
      <c r="H1599" s="109">
        <f>SUM(H1600:H1602)</f>
        <v>1464.66</v>
      </c>
      <c r="I1599" s="69"/>
      <c r="J1599" s="69"/>
      <c r="K1599" s="70"/>
      <c r="L1599" s="70">
        <v>0</v>
      </c>
      <c r="N1599" s="56"/>
    </row>
    <row r="1600" spans="1:14" s="116" customFormat="1">
      <c r="A1600" s="117"/>
      <c r="B1600" s="117" t="s">
        <v>452</v>
      </c>
      <c r="C1600" s="112"/>
      <c r="D1600" s="124" t="s">
        <v>453</v>
      </c>
      <c r="E1600" s="112" t="s">
        <v>49</v>
      </c>
      <c r="F1600" s="120">
        <v>1</v>
      </c>
      <c r="G1600" s="121">
        <v>1464.66</v>
      </c>
      <c r="H1600" s="76">
        <f>ROUND(G1600*F1600,2)</f>
        <v>1464.66</v>
      </c>
      <c r="I1600" s="69"/>
      <c r="J1600" s="69"/>
      <c r="K1600" s="70"/>
      <c r="L1600" s="70">
        <v>0</v>
      </c>
      <c r="N1600" s="56"/>
    </row>
    <row r="1601" spans="1:14" s="116" customFormat="1">
      <c r="A1601" s="117"/>
      <c r="B1601" s="117"/>
      <c r="C1601" s="112"/>
      <c r="D1601" s="125"/>
      <c r="E1601" s="112"/>
      <c r="F1601" s="120"/>
      <c r="G1601" s="121"/>
      <c r="H1601" s="76"/>
      <c r="I1601" s="69"/>
      <c r="J1601" s="69"/>
      <c r="K1601" s="70"/>
      <c r="L1601" s="70"/>
      <c r="N1601" s="56"/>
    </row>
    <row r="1602" spans="1:14" s="116" customFormat="1" ht="12" customHeight="1">
      <c r="A1602" s="112"/>
      <c r="B1602" s="112"/>
      <c r="C1602" s="112"/>
      <c r="D1602" s="113">
        <v>0</v>
      </c>
      <c r="E1602" s="112">
        <v>0</v>
      </c>
      <c r="F1602" s="114"/>
      <c r="G1602" s="121">
        <v>0</v>
      </c>
      <c r="H1602" s="109"/>
      <c r="I1602" s="69"/>
      <c r="J1602" s="69"/>
      <c r="K1602" s="70"/>
      <c r="L1602" s="70">
        <v>0</v>
      </c>
      <c r="N1602" s="56"/>
    </row>
    <row r="1603" spans="1:14" s="116" customFormat="1" ht="12" customHeight="1">
      <c r="A1603" s="112"/>
      <c r="B1603" s="112"/>
      <c r="C1603" s="112"/>
      <c r="D1603" s="113" t="s">
        <v>71</v>
      </c>
      <c r="E1603" s="112"/>
      <c r="F1603" s="108"/>
      <c r="G1603" s="122"/>
      <c r="H1603" s="76">
        <f>+H1599+H1592+H1588</f>
        <v>1826.6000000000001</v>
      </c>
      <c r="I1603" s="69"/>
      <c r="J1603" s="69"/>
      <c r="K1603" s="70"/>
      <c r="L1603" s="70">
        <v>0</v>
      </c>
      <c r="N1603" s="56"/>
    </row>
    <row r="1604" spans="1:14" s="116" customFormat="1" ht="12" customHeight="1">
      <c r="A1604" s="112"/>
      <c r="B1604" s="112"/>
      <c r="C1604" s="112"/>
      <c r="D1604" s="113" t="s">
        <v>72</v>
      </c>
      <c r="E1604" s="112" t="s">
        <v>0</v>
      </c>
      <c r="F1604" s="108"/>
      <c r="G1604" s="122"/>
      <c r="H1604" s="76">
        <f>ROUND(H1603*F1604/100,2)</f>
        <v>0</v>
      </c>
      <c r="I1604" s="69"/>
      <c r="J1604" s="69"/>
      <c r="K1604" s="70"/>
      <c r="L1604" s="70">
        <v>0</v>
      </c>
      <c r="N1604" s="56"/>
    </row>
    <row r="1605" spans="1:14" s="116" customFormat="1" ht="12" customHeight="1">
      <c r="A1605" s="112"/>
      <c r="B1605" s="112"/>
      <c r="C1605" s="112"/>
      <c r="D1605" s="113" t="s">
        <v>73</v>
      </c>
      <c r="E1605" s="112"/>
      <c r="F1605" s="114"/>
      <c r="G1605" s="122"/>
      <c r="H1605" s="76">
        <f>+H1604+H1603</f>
        <v>1826.6000000000001</v>
      </c>
      <c r="I1605" s="69"/>
      <c r="J1605" s="69"/>
      <c r="K1605" s="70"/>
      <c r="L1605" s="70">
        <v>0</v>
      </c>
      <c r="N1605" s="56"/>
    </row>
    <row r="1606" spans="1:14" s="116" customFormat="1">
      <c r="A1606" s="112"/>
      <c r="B1606" s="112"/>
      <c r="C1606" s="112"/>
      <c r="D1606" s="113"/>
      <c r="E1606" s="112"/>
      <c r="F1606" s="114"/>
      <c r="G1606" s="122"/>
      <c r="H1606" s="109"/>
      <c r="I1606" s="69"/>
      <c r="J1606" s="69"/>
      <c r="K1606" s="70"/>
      <c r="L1606" s="70">
        <v>0</v>
      </c>
      <c r="N1606" s="56"/>
    </row>
    <row r="1607" spans="1:14">
      <c r="B1607" s="102"/>
      <c r="C1607" s="102"/>
    </row>
    <row r="1608" spans="1:14" s="59" customFormat="1" ht="30" customHeight="1">
      <c r="A1608" s="104"/>
      <c r="B1608" s="282" t="s">
        <v>1007</v>
      </c>
      <c r="C1608" s="149" t="s">
        <v>744</v>
      </c>
      <c r="D1608" s="145" t="s">
        <v>454</v>
      </c>
      <c r="E1608" s="144" t="s">
        <v>49</v>
      </c>
      <c r="F1608" s="146">
        <v>1</v>
      </c>
      <c r="G1608" s="173">
        <f>H1626</f>
        <v>0.31</v>
      </c>
      <c r="H1608" s="148">
        <f>TRUNC(G1608*F1608,2)</f>
        <v>0.31</v>
      </c>
      <c r="I1608" s="56"/>
      <c r="J1608" s="57">
        <v>806.71</v>
      </c>
      <c r="K1608" s="58">
        <v>806.70999999999992</v>
      </c>
      <c r="L1608" s="58">
        <v>806.71</v>
      </c>
      <c r="M1608" s="59">
        <v>0</v>
      </c>
    </row>
    <row r="1609" spans="1:14" s="29" customFormat="1" ht="12" customHeight="1">
      <c r="A1609" s="105"/>
      <c r="B1609" s="106"/>
      <c r="C1609" s="106"/>
      <c r="D1609" s="107"/>
      <c r="E1609" s="106"/>
      <c r="F1609" s="108"/>
      <c r="G1609" s="109"/>
      <c r="H1609" s="110"/>
      <c r="I1609" s="68"/>
      <c r="J1609" s="69"/>
      <c r="K1609" s="70"/>
      <c r="L1609" s="70">
        <v>0</v>
      </c>
      <c r="M1609" s="111">
        <f>M1608-H1608</f>
        <v>-0.31</v>
      </c>
      <c r="N1609" s="56"/>
    </row>
    <row r="1610" spans="1:14" s="116" customFormat="1" ht="12" customHeight="1">
      <c r="A1610" s="112"/>
      <c r="B1610" s="112"/>
      <c r="C1610" s="112"/>
      <c r="D1610" s="113" t="s">
        <v>65</v>
      </c>
      <c r="E1610" s="112"/>
      <c r="F1610" s="114"/>
      <c r="G1610" s="115"/>
      <c r="H1610" s="76">
        <f>SUM(H1611:H1613)</f>
        <v>0</v>
      </c>
      <c r="I1610" s="69"/>
      <c r="J1610" s="69"/>
      <c r="K1610" s="70"/>
      <c r="L1610" s="70">
        <v>0</v>
      </c>
      <c r="N1610" s="56"/>
    </row>
    <row r="1611" spans="1:14" s="116" customFormat="1" ht="12" customHeight="1">
      <c r="A1611" s="117"/>
      <c r="B1611" s="118"/>
      <c r="C1611" s="119"/>
      <c r="D1611" s="113"/>
      <c r="E1611" s="112"/>
      <c r="F1611" s="120"/>
      <c r="G1611" s="121"/>
      <c r="H1611" s="76"/>
      <c r="I1611" s="69"/>
      <c r="J1611" s="69"/>
      <c r="K1611" s="70"/>
      <c r="L1611" s="70">
        <v>0</v>
      </c>
      <c r="N1611" s="56"/>
    </row>
    <row r="1612" spans="1:14" s="116" customFormat="1" ht="12" customHeight="1">
      <c r="A1612" s="112"/>
      <c r="B1612" s="112"/>
      <c r="C1612" s="112"/>
      <c r="D1612" s="113">
        <v>0</v>
      </c>
      <c r="E1612" s="112">
        <v>0</v>
      </c>
      <c r="F1612" s="120"/>
      <c r="G1612" s="121">
        <v>0</v>
      </c>
      <c r="H1612" s="109">
        <v>0</v>
      </c>
      <c r="I1612" s="69"/>
      <c r="J1612" s="69"/>
      <c r="K1612" s="70"/>
      <c r="L1612" s="70">
        <v>0</v>
      </c>
      <c r="N1612" s="56"/>
    </row>
    <row r="1613" spans="1:14" s="116" customFormat="1" ht="12" customHeight="1">
      <c r="A1613" s="112"/>
      <c r="B1613" s="112"/>
      <c r="C1613" s="112"/>
      <c r="D1613" s="113">
        <v>0</v>
      </c>
      <c r="E1613" s="112">
        <v>0</v>
      </c>
      <c r="F1613" s="120"/>
      <c r="G1613" s="121">
        <v>0</v>
      </c>
      <c r="H1613" s="109">
        <v>0</v>
      </c>
      <c r="I1613" s="69"/>
      <c r="J1613" s="69"/>
      <c r="K1613" s="70"/>
      <c r="L1613" s="70">
        <v>0</v>
      </c>
      <c r="N1613" s="56"/>
    </row>
    <row r="1614" spans="1:14" s="116" customFormat="1" ht="12" customHeight="1">
      <c r="A1614" s="112"/>
      <c r="B1614" s="112"/>
      <c r="C1614" s="112"/>
      <c r="D1614" s="113" t="s">
        <v>66</v>
      </c>
      <c r="E1614" s="112"/>
      <c r="F1614" s="120"/>
      <c r="G1614" s="461"/>
      <c r="H1614" s="76">
        <f>SUM(H1615:H1618)</f>
        <v>0.08</v>
      </c>
      <c r="I1614" s="69"/>
      <c r="J1614" s="69"/>
      <c r="K1614" s="70"/>
      <c r="L1614" s="70">
        <v>0</v>
      </c>
      <c r="N1614" s="56"/>
    </row>
    <row r="1615" spans="1:14" s="116" customFormat="1" ht="12" customHeight="1">
      <c r="A1615" s="117"/>
      <c r="B1615" s="118" t="s">
        <v>74</v>
      </c>
      <c r="C1615" s="119"/>
      <c r="D1615" s="113" t="s">
        <v>75</v>
      </c>
      <c r="E1615" s="112" t="s">
        <v>76</v>
      </c>
      <c r="F1615" s="120">
        <v>0.01</v>
      </c>
      <c r="G1615" s="460">
        <v>8.3000000000000007</v>
      </c>
      <c r="H1615" s="76">
        <f>ROUND(G1615*F1615,2)</f>
        <v>0.08</v>
      </c>
      <c r="I1615" s="69"/>
      <c r="J1615" s="69"/>
      <c r="K1615" s="70"/>
      <c r="L1615" s="70">
        <v>0</v>
      </c>
      <c r="N1615" s="56"/>
    </row>
    <row r="1616" spans="1:14" s="116" customFormat="1" ht="12" customHeight="1">
      <c r="A1616" s="117"/>
      <c r="B1616" s="118"/>
      <c r="C1616" s="119"/>
      <c r="D1616" s="113"/>
      <c r="E1616" s="112"/>
      <c r="F1616" s="120">
        <f>F1615</f>
        <v>0.01</v>
      </c>
      <c r="G1616" s="460"/>
      <c r="H1616" s="76">
        <f>ROUND(G1616*F1616,2)</f>
        <v>0</v>
      </c>
      <c r="I1616" s="69"/>
      <c r="J1616" s="69"/>
      <c r="K1616" s="70"/>
      <c r="L1616" s="70">
        <v>0</v>
      </c>
      <c r="N1616" s="56"/>
    </row>
    <row r="1617" spans="1:14" s="116" customFormat="1" ht="12" customHeight="1">
      <c r="A1617" s="119"/>
      <c r="B1617" s="119"/>
      <c r="C1617" s="119"/>
      <c r="D1617" s="113">
        <v>0</v>
      </c>
      <c r="E1617" s="112">
        <v>0</v>
      </c>
      <c r="F1617" s="120"/>
      <c r="G1617" s="121">
        <v>0</v>
      </c>
      <c r="H1617" s="109">
        <v>0</v>
      </c>
      <c r="I1617" s="69"/>
      <c r="J1617" s="69"/>
      <c r="K1617" s="70"/>
      <c r="L1617" s="70">
        <v>0</v>
      </c>
      <c r="N1617" s="56"/>
    </row>
    <row r="1618" spans="1:14" s="116" customFormat="1" ht="12" customHeight="1">
      <c r="A1618" s="112"/>
      <c r="B1618" s="112"/>
      <c r="C1618" s="112"/>
      <c r="D1618" s="113" t="s">
        <v>67</v>
      </c>
      <c r="E1618" s="112" t="s">
        <v>0</v>
      </c>
      <c r="F1618" s="805">
        <v>90.25</v>
      </c>
      <c r="G1618" s="805"/>
      <c r="H1618" s="109">
        <v>0</v>
      </c>
      <c r="I1618" s="69"/>
      <c r="J1618" s="69"/>
      <c r="K1618" s="70"/>
      <c r="L1618" s="70">
        <v>0</v>
      </c>
      <c r="N1618" s="56"/>
    </row>
    <row r="1619" spans="1:14" s="116" customFormat="1" ht="12" customHeight="1">
      <c r="A1619" s="112"/>
      <c r="B1619" s="112"/>
      <c r="C1619" s="112"/>
      <c r="D1619" s="113"/>
      <c r="E1619" s="112"/>
      <c r="F1619" s="120"/>
      <c r="G1619" s="122"/>
      <c r="H1619" s="122"/>
      <c r="J1619" s="123"/>
      <c r="K1619" s="70"/>
      <c r="L1619" s="70">
        <v>0</v>
      </c>
      <c r="N1619" s="56"/>
    </row>
    <row r="1620" spans="1:14" s="116" customFormat="1" ht="12" customHeight="1">
      <c r="A1620" s="112"/>
      <c r="B1620" s="112"/>
      <c r="C1620" s="112"/>
      <c r="D1620" s="113" t="s">
        <v>68</v>
      </c>
      <c r="E1620" s="112"/>
      <c r="F1620" s="120"/>
      <c r="G1620" s="122"/>
      <c r="H1620" s="109">
        <f>SUM(H1621:H1623)</f>
        <v>0.23</v>
      </c>
      <c r="I1620" s="69"/>
      <c r="J1620" s="69"/>
      <c r="K1620" s="70"/>
      <c r="L1620" s="70">
        <v>0</v>
      </c>
      <c r="N1620" s="56"/>
    </row>
    <row r="1621" spans="1:14" s="116" customFormat="1">
      <c r="A1621" s="117"/>
      <c r="B1621" s="117" t="s">
        <v>455</v>
      </c>
      <c r="C1621" s="112"/>
      <c r="D1621" s="124" t="str">
        <f>D1608</f>
        <v>parafuso de cabeça abaulada de 50mm</v>
      </c>
      <c r="E1621" s="112" t="s">
        <v>49</v>
      </c>
      <c r="F1621" s="120">
        <v>1</v>
      </c>
      <c r="G1621" s="121">
        <v>0.23</v>
      </c>
      <c r="H1621" s="76">
        <f>ROUND(G1621*F1621,2)</f>
        <v>0.23</v>
      </c>
      <c r="I1621" s="69"/>
      <c r="J1621" s="69"/>
      <c r="K1621" s="70"/>
      <c r="L1621" s="70">
        <v>0</v>
      </c>
      <c r="N1621" s="56"/>
    </row>
    <row r="1622" spans="1:14" s="116" customFormat="1">
      <c r="A1622" s="117"/>
      <c r="B1622" s="117"/>
      <c r="C1622" s="112"/>
      <c r="D1622" s="125"/>
      <c r="E1622" s="112"/>
      <c r="F1622" s="120"/>
      <c r="G1622" s="121"/>
      <c r="H1622" s="76"/>
      <c r="I1622" s="69"/>
      <c r="J1622" s="69"/>
      <c r="K1622" s="70"/>
      <c r="L1622" s="70"/>
      <c r="N1622" s="56"/>
    </row>
    <row r="1623" spans="1:14" s="116" customFormat="1" ht="12" customHeight="1">
      <c r="A1623" s="112"/>
      <c r="B1623" s="112"/>
      <c r="C1623" s="112"/>
      <c r="D1623" s="113">
        <v>0</v>
      </c>
      <c r="E1623" s="112">
        <v>0</v>
      </c>
      <c r="F1623" s="114"/>
      <c r="G1623" s="121">
        <v>0</v>
      </c>
      <c r="H1623" s="109"/>
      <c r="I1623" s="69"/>
      <c r="J1623" s="69"/>
      <c r="K1623" s="70"/>
      <c r="L1623" s="70">
        <v>0</v>
      </c>
      <c r="N1623" s="56"/>
    </row>
    <row r="1624" spans="1:14" s="116" customFormat="1" ht="12" customHeight="1">
      <c r="A1624" s="112"/>
      <c r="B1624" s="112"/>
      <c r="C1624" s="112"/>
      <c r="D1624" s="113" t="s">
        <v>71</v>
      </c>
      <c r="E1624" s="112"/>
      <c r="F1624" s="108"/>
      <c r="G1624" s="122"/>
      <c r="H1624" s="76">
        <f>+H1620+H1614+H1610</f>
        <v>0.31</v>
      </c>
      <c r="I1624" s="69"/>
      <c r="J1624" s="69"/>
      <c r="K1624" s="70"/>
      <c r="L1624" s="70">
        <v>0</v>
      </c>
      <c r="N1624" s="56"/>
    </row>
    <row r="1625" spans="1:14" s="116" customFormat="1" ht="12" customHeight="1">
      <c r="A1625" s="112"/>
      <c r="B1625" s="112"/>
      <c r="C1625" s="112"/>
      <c r="D1625" s="113" t="s">
        <v>72</v>
      </c>
      <c r="E1625" s="112" t="s">
        <v>0</v>
      </c>
      <c r="F1625" s="108"/>
      <c r="G1625" s="122"/>
      <c r="H1625" s="76">
        <f>ROUND(H1624*F1625/100,2)</f>
        <v>0</v>
      </c>
      <c r="I1625" s="69"/>
      <c r="J1625" s="69"/>
      <c r="K1625" s="70"/>
      <c r="L1625" s="70">
        <v>0</v>
      </c>
      <c r="N1625" s="56"/>
    </row>
    <row r="1626" spans="1:14" s="116" customFormat="1" ht="12" customHeight="1">
      <c r="A1626" s="112"/>
      <c r="B1626" s="112"/>
      <c r="C1626" s="112"/>
      <c r="D1626" s="113" t="s">
        <v>73</v>
      </c>
      <c r="E1626" s="112"/>
      <c r="F1626" s="114"/>
      <c r="G1626" s="122"/>
      <c r="H1626" s="76">
        <f>+H1625+H1624</f>
        <v>0.31</v>
      </c>
      <c r="I1626" s="69"/>
      <c r="J1626" s="69"/>
      <c r="K1626" s="70"/>
      <c r="L1626" s="70">
        <v>0</v>
      </c>
      <c r="N1626" s="56"/>
    </row>
    <row r="1627" spans="1:14" s="116" customFormat="1">
      <c r="A1627" s="112"/>
      <c r="B1627" s="112"/>
      <c r="C1627" s="112"/>
      <c r="D1627" s="113"/>
      <c r="E1627" s="112"/>
      <c r="F1627" s="114"/>
      <c r="G1627" s="122"/>
      <c r="H1627" s="109"/>
      <c r="I1627" s="69"/>
      <c r="J1627" s="69"/>
      <c r="K1627" s="70"/>
      <c r="L1627" s="70">
        <v>0</v>
      </c>
      <c r="N1627" s="56"/>
    </row>
    <row r="1628" spans="1:14">
      <c r="B1628" s="102"/>
      <c r="C1628" s="102"/>
    </row>
    <row r="1629" spans="1:14" s="59" customFormat="1" ht="30" customHeight="1">
      <c r="A1629" s="104"/>
      <c r="B1629" s="282" t="s">
        <v>1007</v>
      </c>
      <c r="C1629" s="149" t="s">
        <v>745</v>
      </c>
      <c r="D1629" s="145" t="s">
        <v>456</v>
      </c>
      <c r="E1629" s="144" t="s">
        <v>49</v>
      </c>
      <c r="F1629" s="146">
        <v>1</v>
      </c>
      <c r="G1629" s="173">
        <f>H1647</f>
        <v>0.54999999999999993</v>
      </c>
      <c r="H1629" s="148">
        <f>TRUNC(G1629*F1629,2)</f>
        <v>0.55000000000000004</v>
      </c>
      <c r="I1629" s="56"/>
      <c r="J1629" s="57">
        <v>806.71</v>
      </c>
      <c r="K1629" s="58">
        <v>806.70999999999992</v>
      </c>
      <c r="L1629" s="58">
        <v>806.71</v>
      </c>
      <c r="M1629" s="59">
        <v>0</v>
      </c>
    </row>
    <row r="1630" spans="1:14" s="29" customFormat="1" ht="12" customHeight="1">
      <c r="A1630" s="105"/>
      <c r="B1630" s="106"/>
      <c r="C1630" s="106"/>
      <c r="D1630" s="107"/>
      <c r="E1630" s="106"/>
      <c r="F1630" s="108"/>
      <c r="G1630" s="109"/>
      <c r="H1630" s="110"/>
      <c r="I1630" s="68"/>
      <c r="J1630" s="69"/>
      <c r="K1630" s="70"/>
      <c r="L1630" s="70">
        <v>0</v>
      </c>
      <c r="M1630" s="111">
        <f>M1629-H1629</f>
        <v>-0.55000000000000004</v>
      </c>
      <c r="N1630" s="56"/>
    </row>
    <row r="1631" spans="1:14" s="116" customFormat="1" ht="12" customHeight="1">
      <c r="A1631" s="112"/>
      <c r="B1631" s="112"/>
      <c r="C1631" s="112"/>
      <c r="D1631" s="113" t="s">
        <v>65</v>
      </c>
      <c r="E1631" s="112"/>
      <c r="F1631" s="114"/>
      <c r="G1631" s="115"/>
      <c r="H1631" s="76">
        <f>SUM(H1632:H1634)</f>
        <v>0</v>
      </c>
      <c r="I1631" s="69"/>
      <c r="J1631" s="69"/>
      <c r="K1631" s="70"/>
      <c r="L1631" s="70">
        <v>0</v>
      </c>
      <c r="N1631" s="56"/>
    </row>
    <row r="1632" spans="1:14" s="116" customFormat="1" ht="12" customHeight="1">
      <c r="A1632" s="117"/>
      <c r="B1632" s="118"/>
      <c r="C1632" s="119"/>
      <c r="D1632" s="113"/>
      <c r="E1632" s="112"/>
      <c r="F1632" s="120"/>
      <c r="G1632" s="121"/>
      <c r="H1632" s="76"/>
      <c r="I1632" s="69"/>
      <c r="J1632" s="69"/>
      <c r="K1632" s="70"/>
      <c r="L1632" s="70">
        <v>0</v>
      </c>
      <c r="N1632" s="56"/>
    </row>
    <row r="1633" spans="1:14" s="116" customFormat="1" ht="12" customHeight="1">
      <c r="A1633" s="112"/>
      <c r="B1633" s="112"/>
      <c r="C1633" s="112"/>
      <c r="D1633" s="113">
        <v>0</v>
      </c>
      <c r="E1633" s="112">
        <v>0</v>
      </c>
      <c r="F1633" s="120"/>
      <c r="G1633" s="121">
        <v>0</v>
      </c>
      <c r="H1633" s="109">
        <v>0</v>
      </c>
      <c r="I1633" s="69"/>
      <c r="J1633" s="69"/>
      <c r="K1633" s="70"/>
      <c r="L1633" s="70">
        <v>0</v>
      </c>
      <c r="N1633" s="56"/>
    </row>
    <row r="1634" spans="1:14" s="116" customFormat="1" ht="12" customHeight="1">
      <c r="A1634" s="112"/>
      <c r="B1634" s="112"/>
      <c r="C1634" s="112"/>
      <c r="D1634" s="113">
        <v>0</v>
      </c>
      <c r="E1634" s="112">
        <v>0</v>
      </c>
      <c r="F1634" s="120"/>
      <c r="G1634" s="121">
        <v>0</v>
      </c>
      <c r="H1634" s="109">
        <v>0</v>
      </c>
      <c r="I1634" s="69"/>
      <c r="J1634" s="69"/>
      <c r="K1634" s="70"/>
      <c r="L1634" s="70">
        <v>0</v>
      </c>
      <c r="N1634" s="56"/>
    </row>
    <row r="1635" spans="1:14" s="116" customFormat="1" ht="12" customHeight="1">
      <c r="A1635" s="112"/>
      <c r="B1635" s="112"/>
      <c r="C1635" s="112"/>
      <c r="D1635" s="113" t="s">
        <v>66</v>
      </c>
      <c r="E1635" s="112"/>
      <c r="F1635" s="120"/>
      <c r="G1635" s="109"/>
      <c r="H1635" s="76">
        <f>SUM(H1636:H1639)</f>
        <v>0.08</v>
      </c>
      <c r="I1635" s="69"/>
      <c r="J1635" s="69"/>
      <c r="K1635" s="70"/>
      <c r="L1635" s="70">
        <v>0</v>
      </c>
      <c r="N1635" s="56"/>
    </row>
    <row r="1636" spans="1:14" s="116" customFormat="1" ht="12" customHeight="1">
      <c r="A1636" s="117"/>
      <c r="B1636" s="452" t="s">
        <v>74</v>
      </c>
      <c r="C1636" s="119"/>
      <c r="D1636" s="113" t="s">
        <v>75</v>
      </c>
      <c r="E1636" s="112" t="s">
        <v>76</v>
      </c>
      <c r="F1636" s="120">
        <v>0.01</v>
      </c>
      <c r="G1636" s="121">
        <v>8.31</v>
      </c>
      <c r="H1636" s="76">
        <f>ROUND(G1636*F1636,2)</f>
        <v>0.08</v>
      </c>
      <c r="I1636" s="69"/>
      <c r="J1636" s="69"/>
      <c r="K1636" s="70"/>
      <c r="L1636" s="70">
        <v>0</v>
      </c>
      <c r="N1636" s="56"/>
    </row>
    <row r="1637" spans="1:14" s="116" customFormat="1" ht="12" customHeight="1">
      <c r="A1637" s="117"/>
      <c r="B1637" s="118"/>
      <c r="C1637" s="119"/>
      <c r="D1637" s="113"/>
      <c r="E1637" s="112"/>
      <c r="F1637" s="120"/>
      <c r="G1637" s="121"/>
      <c r="H1637" s="76">
        <f>ROUND(G1637*F1637,2)</f>
        <v>0</v>
      </c>
      <c r="I1637" s="69"/>
      <c r="J1637" s="69"/>
      <c r="K1637" s="70"/>
      <c r="L1637" s="70">
        <v>0</v>
      </c>
      <c r="N1637" s="56"/>
    </row>
    <row r="1638" spans="1:14" s="116" customFormat="1" ht="12" customHeight="1">
      <c r="A1638" s="119"/>
      <c r="B1638" s="119"/>
      <c r="C1638" s="119"/>
      <c r="D1638" s="113">
        <v>0</v>
      </c>
      <c r="E1638" s="112">
        <v>0</v>
      </c>
      <c r="F1638" s="120"/>
      <c r="G1638" s="121">
        <v>0</v>
      </c>
      <c r="H1638" s="109">
        <v>0</v>
      </c>
      <c r="I1638" s="69"/>
      <c r="J1638" s="69"/>
      <c r="K1638" s="70"/>
      <c r="L1638" s="70">
        <v>0</v>
      </c>
      <c r="N1638" s="56"/>
    </row>
    <row r="1639" spans="1:14" s="116" customFormat="1" ht="12" customHeight="1">
      <c r="A1639" s="112"/>
      <c r="B1639" s="112"/>
      <c r="C1639" s="112"/>
      <c r="D1639" s="113" t="s">
        <v>67</v>
      </c>
      <c r="E1639" s="112" t="s">
        <v>0</v>
      </c>
      <c r="F1639" s="805">
        <v>90.25</v>
      </c>
      <c r="G1639" s="805"/>
      <c r="H1639" s="109">
        <v>0</v>
      </c>
      <c r="I1639" s="69"/>
      <c r="J1639" s="69"/>
      <c r="K1639" s="70"/>
      <c r="L1639" s="70">
        <v>0</v>
      </c>
      <c r="N1639" s="56"/>
    </row>
    <row r="1640" spans="1:14" s="116" customFormat="1" ht="12" customHeight="1">
      <c r="A1640" s="112"/>
      <c r="B1640" s="112"/>
      <c r="C1640" s="112"/>
      <c r="D1640" s="113"/>
      <c r="E1640" s="112"/>
      <c r="F1640" s="120"/>
      <c r="G1640" s="122"/>
      <c r="H1640" s="122"/>
      <c r="J1640" s="123"/>
      <c r="K1640" s="70"/>
      <c r="L1640" s="70">
        <v>0</v>
      </c>
      <c r="N1640" s="56"/>
    </row>
    <row r="1641" spans="1:14" s="116" customFormat="1" ht="12" customHeight="1">
      <c r="A1641" s="112"/>
      <c r="B1641" s="112"/>
      <c r="C1641" s="112"/>
      <c r="D1641" s="113" t="s">
        <v>68</v>
      </c>
      <c r="E1641" s="112"/>
      <c r="F1641" s="120"/>
      <c r="G1641" s="122"/>
      <c r="H1641" s="109">
        <f>SUM(H1642:H1644)</f>
        <v>0.47</v>
      </c>
      <c r="I1641" s="69"/>
      <c r="J1641" s="69"/>
      <c r="K1641" s="70"/>
      <c r="L1641" s="70">
        <v>0</v>
      </c>
      <c r="N1641" s="56"/>
    </row>
    <row r="1642" spans="1:14" s="116" customFormat="1">
      <c r="A1642" s="117"/>
      <c r="B1642" s="117" t="s">
        <v>457</v>
      </c>
      <c r="C1642" s="112"/>
      <c r="D1642" s="124" t="str">
        <f>D1629</f>
        <v>parafuso de cabeça abaulada de 100mm</v>
      </c>
      <c r="E1642" s="112" t="s">
        <v>49</v>
      </c>
      <c r="F1642" s="120">
        <v>1</v>
      </c>
      <c r="G1642" s="121">
        <v>0.47</v>
      </c>
      <c r="H1642" s="76">
        <f>ROUND(G1642*F1642,2)</f>
        <v>0.47</v>
      </c>
      <c r="I1642" s="69"/>
      <c r="J1642" s="69"/>
      <c r="K1642" s="70"/>
      <c r="L1642" s="70">
        <v>0</v>
      </c>
      <c r="N1642" s="56"/>
    </row>
    <row r="1643" spans="1:14" s="116" customFormat="1">
      <c r="A1643" s="117"/>
      <c r="B1643" s="117"/>
      <c r="C1643" s="112"/>
      <c r="D1643" s="125"/>
      <c r="E1643" s="112"/>
      <c r="F1643" s="120"/>
      <c r="G1643" s="121"/>
      <c r="H1643" s="76"/>
      <c r="I1643" s="69"/>
      <c r="J1643" s="69"/>
      <c r="K1643" s="70"/>
      <c r="L1643" s="70"/>
      <c r="N1643" s="56"/>
    </row>
    <row r="1644" spans="1:14" s="116" customFormat="1" ht="12" customHeight="1">
      <c r="A1644" s="112"/>
      <c r="B1644" s="112"/>
      <c r="C1644" s="112"/>
      <c r="D1644" s="113">
        <v>0</v>
      </c>
      <c r="E1644" s="112">
        <v>0</v>
      </c>
      <c r="F1644" s="114"/>
      <c r="G1644" s="121">
        <v>0</v>
      </c>
      <c r="H1644" s="109"/>
      <c r="I1644" s="69"/>
      <c r="J1644" s="69"/>
      <c r="K1644" s="70"/>
      <c r="L1644" s="70">
        <v>0</v>
      </c>
      <c r="N1644" s="56"/>
    </row>
    <row r="1645" spans="1:14" s="116" customFormat="1" ht="12" customHeight="1">
      <c r="A1645" s="112"/>
      <c r="B1645" s="112"/>
      <c r="C1645" s="112"/>
      <c r="D1645" s="113" t="s">
        <v>71</v>
      </c>
      <c r="E1645" s="112"/>
      <c r="F1645" s="108"/>
      <c r="G1645" s="122"/>
      <c r="H1645" s="76">
        <f>+H1641+H1635+H1631</f>
        <v>0.54999999999999993</v>
      </c>
      <c r="I1645" s="69"/>
      <c r="J1645" s="69"/>
      <c r="K1645" s="70"/>
      <c r="L1645" s="70">
        <v>0</v>
      </c>
      <c r="N1645" s="56"/>
    </row>
    <row r="1646" spans="1:14" s="116" customFormat="1" ht="12" customHeight="1">
      <c r="A1646" s="112"/>
      <c r="B1646" s="112"/>
      <c r="C1646" s="112"/>
      <c r="D1646" s="113" t="s">
        <v>72</v>
      </c>
      <c r="E1646" s="112" t="s">
        <v>0</v>
      </c>
      <c r="F1646" s="108"/>
      <c r="G1646" s="122"/>
      <c r="H1646" s="76">
        <f>ROUND(H1645*F1646/100,2)</f>
        <v>0</v>
      </c>
      <c r="I1646" s="69"/>
      <c r="J1646" s="69"/>
      <c r="K1646" s="70"/>
      <c r="L1646" s="70">
        <v>0</v>
      </c>
      <c r="N1646" s="56"/>
    </row>
    <row r="1647" spans="1:14" s="116" customFormat="1" ht="12" customHeight="1">
      <c r="A1647" s="112"/>
      <c r="B1647" s="112"/>
      <c r="C1647" s="112"/>
      <c r="D1647" s="113" t="s">
        <v>73</v>
      </c>
      <c r="E1647" s="112"/>
      <c r="F1647" s="114"/>
      <c r="G1647" s="122"/>
      <c r="H1647" s="76">
        <f>+H1646+H1645</f>
        <v>0.54999999999999993</v>
      </c>
      <c r="I1647" s="69"/>
      <c r="J1647" s="69"/>
      <c r="K1647" s="70"/>
      <c r="L1647" s="70">
        <v>0</v>
      </c>
      <c r="N1647" s="56"/>
    </row>
    <row r="1648" spans="1:14" s="116" customFormat="1">
      <c r="A1648" s="112"/>
      <c r="B1648" s="112"/>
      <c r="C1648" s="112"/>
      <c r="D1648" s="113"/>
      <c r="E1648" s="112"/>
      <c r="F1648" s="114"/>
      <c r="G1648" s="122"/>
      <c r="H1648" s="109"/>
      <c r="I1648" s="69"/>
      <c r="J1648" s="69"/>
      <c r="K1648" s="70"/>
      <c r="L1648" s="70">
        <v>0</v>
      </c>
      <c r="N1648" s="56"/>
    </row>
    <row r="1649" spans="1:14">
      <c r="B1649" s="102"/>
      <c r="C1649" s="102"/>
    </row>
    <row r="1650" spans="1:14" s="59" customFormat="1" ht="30" customHeight="1">
      <c r="A1650" s="104"/>
      <c r="B1650" s="282" t="s">
        <v>1007</v>
      </c>
      <c r="C1650" s="149" t="s">
        <v>746</v>
      </c>
      <c r="D1650" s="145" t="s">
        <v>458</v>
      </c>
      <c r="E1650" s="144" t="s">
        <v>49</v>
      </c>
      <c r="F1650" s="146">
        <v>1</v>
      </c>
      <c r="G1650" s="173">
        <f>H1668</f>
        <v>0.47000000000000003</v>
      </c>
      <c r="H1650" s="148">
        <f>TRUNC(G1650*F1650,2)</f>
        <v>0.47</v>
      </c>
      <c r="I1650" s="56"/>
      <c r="J1650" s="57">
        <v>806.71</v>
      </c>
      <c r="K1650" s="58">
        <v>806.70999999999992</v>
      </c>
      <c r="L1650" s="58">
        <v>806.71</v>
      </c>
      <c r="M1650" s="59">
        <v>0</v>
      </c>
    </row>
    <row r="1651" spans="1:14" s="29" customFormat="1" ht="12" customHeight="1">
      <c r="A1651" s="105"/>
      <c r="B1651" s="106"/>
      <c r="C1651" s="106"/>
      <c r="D1651" s="107"/>
      <c r="E1651" s="106"/>
      <c r="F1651" s="108"/>
      <c r="G1651" s="109"/>
      <c r="H1651" s="110"/>
      <c r="I1651" s="68"/>
      <c r="J1651" s="69"/>
      <c r="K1651" s="70"/>
      <c r="L1651" s="70">
        <v>0</v>
      </c>
      <c r="M1651" s="111">
        <f>M1650-H1650</f>
        <v>-0.47</v>
      </c>
      <c r="N1651" s="56"/>
    </row>
    <row r="1652" spans="1:14" s="116" customFormat="1" ht="12" customHeight="1">
      <c r="A1652" s="112"/>
      <c r="B1652" s="112"/>
      <c r="C1652" s="112"/>
      <c r="D1652" s="113" t="s">
        <v>65</v>
      </c>
      <c r="E1652" s="112"/>
      <c r="F1652" s="114"/>
      <c r="G1652" s="115"/>
      <c r="H1652" s="76">
        <f>SUM(H1653:H1655)</f>
        <v>0</v>
      </c>
      <c r="I1652" s="69"/>
      <c r="J1652" s="69"/>
      <c r="K1652" s="70"/>
      <c r="L1652" s="70">
        <v>0</v>
      </c>
      <c r="N1652" s="56"/>
    </row>
    <row r="1653" spans="1:14" s="116" customFormat="1" ht="12" customHeight="1">
      <c r="A1653" s="117"/>
      <c r="B1653" s="118"/>
      <c r="C1653" s="119"/>
      <c r="D1653" s="113"/>
      <c r="E1653" s="112"/>
      <c r="F1653" s="120"/>
      <c r="G1653" s="121"/>
      <c r="H1653" s="76"/>
      <c r="I1653" s="69"/>
      <c r="J1653" s="69"/>
      <c r="K1653" s="70"/>
      <c r="L1653" s="70">
        <v>0</v>
      </c>
      <c r="N1653" s="56"/>
    </row>
    <row r="1654" spans="1:14" s="116" customFormat="1" ht="12" customHeight="1">
      <c r="A1654" s="112"/>
      <c r="B1654" s="112"/>
      <c r="C1654" s="112"/>
      <c r="D1654" s="113">
        <v>0</v>
      </c>
      <c r="E1654" s="112">
        <v>0</v>
      </c>
      <c r="F1654" s="120"/>
      <c r="G1654" s="121">
        <v>0</v>
      </c>
      <c r="H1654" s="109">
        <v>0</v>
      </c>
      <c r="I1654" s="69"/>
      <c r="J1654" s="69"/>
      <c r="K1654" s="70"/>
      <c r="L1654" s="70">
        <v>0</v>
      </c>
      <c r="N1654" s="56"/>
    </row>
    <row r="1655" spans="1:14" s="116" customFormat="1" ht="12" customHeight="1">
      <c r="A1655" s="112"/>
      <c r="B1655" s="112"/>
      <c r="C1655" s="112"/>
      <c r="D1655" s="113">
        <v>0</v>
      </c>
      <c r="E1655" s="112">
        <v>0</v>
      </c>
      <c r="F1655" s="120"/>
      <c r="G1655" s="460">
        <v>0</v>
      </c>
      <c r="H1655" s="109">
        <v>0</v>
      </c>
      <c r="I1655" s="69"/>
      <c r="J1655" s="69"/>
      <c r="K1655" s="70"/>
      <c r="L1655" s="70">
        <v>0</v>
      </c>
      <c r="N1655" s="56"/>
    </row>
    <row r="1656" spans="1:14" s="116" customFormat="1" ht="12" customHeight="1">
      <c r="A1656" s="112"/>
      <c r="B1656" s="112"/>
      <c r="C1656" s="112"/>
      <c r="D1656" s="113" t="s">
        <v>66</v>
      </c>
      <c r="E1656" s="112"/>
      <c r="F1656" s="120"/>
      <c r="G1656" s="461"/>
      <c r="H1656" s="76">
        <f>SUM(H1657:H1660)</f>
        <v>0.08</v>
      </c>
      <c r="I1656" s="69"/>
      <c r="J1656" s="69"/>
      <c r="K1656" s="70"/>
      <c r="L1656" s="70">
        <v>0</v>
      </c>
      <c r="N1656" s="56"/>
    </row>
    <row r="1657" spans="1:14" s="116" customFormat="1" ht="12" customHeight="1">
      <c r="A1657" s="117"/>
      <c r="B1657" s="118" t="s">
        <v>74</v>
      </c>
      <c r="C1657" s="119"/>
      <c r="D1657" s="113" t="s">
        <v>75</v>
      </c>
      <c r="E1657" s="112" t="s">
        <v>76</v>
      </c>
      <c r="F1657" s="120">
        <v>0.01</v>
      </c>
      <c r="G1657" s="460">
        <v>8.3000000000000007</v>
      </c>
      <c r="H1657" s="76">
        <f>ROUND(G1657*F1657,2)</f>
        <v>0.08</v>
      </c>
      <c r="I1657" s="69"/>
      <c r="J1657" s="69"/>
      <c r="K1657" s="70"/>
      <c r="L1657" s="70">
        <v>0</v>
      </c>
      <c r="N1657" s="56"/>
    </row>
    <row r="1658" spans="1:14" s="116" customFormat="1" ht="12" customHeight="1">
      <c r="A1658" s="117"/>
      <c r="B1658" s="118"/>
      <c r="C1658" s="119"/>
      <c r="D1658" s="113"/>
      <c r="E1658" s="112"/>
      <c r="F1658" s="120"/>
      <c r="G1658" s="460"/>
      <c r="H1658" s="76">
        <f>ROUND(G1658*F1658,2)</f>
        <v>0</v>
      </c>
      <c r="I1658" s="69"/>
      <c r="J1658" s="69"/>
      <c r="K1658" s="70"/>
      <c r="L1658" s="70">
        <v>0</v>
      </c>
      <c r="N1658" s="56"/>
    </row>
    <row r="1659" spans="1:14" s="116" customFormat="1" ht="12" customHeight="1">
      <c r="A1659" s="119"/>
      <c r="B1659" s="119"/>
      <c r="C1659" s="119"/>
      <c r="D1659" s="113">
        <v>0</v>
      </c>
      <c r="E1659" s="112">
        <v>0</v>
      </c>
      <c r="F1659" s="120"/>
      <c r="G1659" s="460">
        <v>0</v>
      </c>
      <c r="H1659" s="109">
        <v>0</v>
      </c>
      <c r="I1659" s="69"/>
      <c r="J1659" s="69"/>
      <c r="K1659" s="70"/>
      <c r="L1659" s="70">
        <v>0</v>
      </c>
      <c r="N1659" s="56"/>
    </row>
    <row r="1660" spans="1:14" s="116" customFormat="1" ht="12" customHeight="1">
      <c r="A1660" s="112"/>
      <c r="B1660" s="112"/>
      <c r="C1660" s="112"/>
      <c r="D1660" s="113" t="s">
        <v>67</v>
      </c>
      <c r="E1660" s="112" t="s">
        <v>0</v>
      </c>
      <c r="F1660" s="805">
        <v>90.25</v>
      </c>
      <c r="G1660" s="805"/>
      <c r="H1660" s="109">
        <v>0</v>
      </c>
      <c r="I1660" s="69"/>
      <c r="J1660" s="69"/>
      <c r="K1660" s="70"/>
      <c r="L1660" s="70">
        <v>0</v>
      </c>
      <c r="N1660" s="56"/>
    </row>
    <row r="1661" spans="1:14" s="116" customFormat="1" ht="12" customHeight="1">
      <c r="A1661" s="112"/>
      <c r="B1661" s="112"/>
      <c r="C1661" s="112"/>
      <c r="D1661" s="113"/>
      <c r="E1661" s="112"/>
      <c r="F1661" s="120"/>
      <c r="G1661" s="122"/>
      <c r="H1661" s="122"/>
      <c r="J1661" s="123"/>
      <c r="K1661" s="70"/>
      <c r="L1661" s="70">
        <v>0</v>
      </c>
      <c r="N1661" s="56"/>
    </row>
    <row r="1662" spans="1:14" s="116" customFormat="1" ht="12" customHeight="1">
      <c r="A1662" s="112"/>
      <c r="B1662" s="112"/>
      <c r="C1662" s="112"/>
      <c r="D1662" s="113" t="s">
        <v>68</v>
      </c>
      <c r="E1662" s="112"/>
      <c r="F1662" s="120"/>
      <c r="G1662" s="122"/>
      <c r="H1662" s="109">
        <f>SUM(H1663:H1665)</f>
        <v>0.39</v>
      </c>
      <c r="I1662" s="69"/>
      <c r="J1662" s="69"/>
      <c r="K1662" s="70"/>
      <c r="L1662" s="70">
        <v>0</v>
      </c>
      <c r="N1662" s="56"/>
    </row>
    <row r="1663" spans="1:14" s="116" customFormat="1">
      <c r="A1663" s="117"/>
      <c r="B1663" s="117" t="s">
        <v>118</v>
      </c>
      <c r="C1663" s="112"/>
      <c r="D1663" s="124" t="str">
        <f>D1650</f>
        <v>arruela espaçadora</v>
      </c>
      <c r="E1663" s="112" t="s">
        <v>49</v>
      </c>
      <c r="F1663" s="120">
        <v>1</v>
      </c>
      <c r="G1663" s="121">
        <v>0.39</v>
      </c>
      <c r="H1663" s="76">
        <f>ROUND(G1663*F1663,2)</f>
        <v>0.39</v>
      </c>
      <c r="I1663" s="69"/>
      <c r="J1663" s="69"/>
      <c r="K1663" s="70"/>
      <c r="L1663" s="70">
        <v>0</v>
      </c>
      <c r="N1663" s="56"/>
    </row>
    <row r="1664" spans="1:14" s="116" customFormat="1">
      <c r="A1664" s="117"/>
      <c r="B1664" s="117"/>
      <c r="C1664" s="112"/>
      <c r="D1664" s="125"/>
      <c r="E1664" s="112"/>
      <c r="F1664" s="120"/>
      <c r="G1664" s="121"/>
      <c r="H1664" s="76"/>
      <c r="I1664" s="69"/>
      <c r="J1664" s="69"/>
      <c r="K1664" s="70"/>
      <c r="L1664" s="70"/>
      <c r="N1664" s="56"/>
    </row>
    <row r="1665" spans="1:14" s="116" customFormat="1" ht="12" customHeight="1">
      <c r="A1665" s="112"/>
      <c r="B1665" s="112"/>
      <c r="C1665" s="112"/>
      <c r="D1665" s="113">
        <v>0</v>
      </c>
      <c r="E1665" s="112">
        <v>0</v>
      </c>
      <c r="F1665" s="114"/>
      <c r="G1665" s="121">
        <v>0</v>
      </c>
      <c r="H1665" s="109"/>
      <c r="I1665" s="69"/>
      <c r="J1665" s="69"/>
      <c r="K1665" s="70"/>
      <c r="L1665" s="70">
        <v>0</v>
      </c>
      <c r="N1665" s="56"/>
    </row>
    <row r="1666" spans="1:14" s="116" customFormat="1" ht="12" customHeight="1">
      <c r="A1666" s="112"/>
      <c r="B1666" s="112"/>
      <c r="C1666" s="112"/>
      <c r="D1666" s="113" t="s">
        <v>71</v>
      </c>
      <c r="E1666" s="112"/>
      <c r="F1666" s="108"/>
      <c r="G1666" s="122"/>
      <c r="H1666" s="76">
        <f>+H1662+H1656+H1652</f>
        <v>0.47000000000000003</v>
      </c>
      <c r="I1666" s="69"/>
      <c r="J1666" s="69"/>
      <c r="K1666" s="70"/>
      <c r="L1666" s="70">
        <v>0</v>
      </c>
      <c r="N1666" s="56"/>
    </row>
    <row r="1667" spans="1:14" s="116" customFormat="1" ht="12" customHeight="1">
      <c r="A1667" s="112"/>
      <c r="B1667" s="112"/>
      <c r="C1667" s="112"/>
      <c r="D1667" s="113" t="s">
        <v>72</v>
      </c>
      <c r="E1667" s="112" t="s">
        <v>0</v>
      </c>
      <c r="F1667" s="108"/>
      <c r="G1667" s="122"/>
      <c r="H1667" s="76">
        <f>ROUND(H1666*F1667/100,2)</f>
        <v>0</v>
      </c>
      <c r="I1667" s="69"/>
      <c r="J1667" s="69"/>
      <c r="K1667" s="70"/>
      <c r="L1667" s="70">
        <v>0</v>
      </c>
      <c r="N1667" s="56"/>
    </row>
    <row r="1668" spans="1:14" s="116" customFormat="1" ht="12" customHeight="1">
      <c r="A1668" s="112"/>
      <c r="B1668" s="112"/>
      <c r="C1668" s="112"/>
      <c r="D1668" s="113" t="s">
        <v>73</v>
      </c>
      <c r="E1668" s="112"/>
      <c r="F1668" s="114"/>
      <c r="G1668" s="122"/>
      <c r="H1668" s="76">
        <f>+H1667+H1666</f>
        <v>0.47000000000000003</v>
      </c>
      <c r="I1668" s="69"/>
      <c r="J1668" s="69"/>
      <c r="K1668" s="70"/>
      <c r="L1668" s="70">
        <v>0</v>
      </c>
      <c r="N1668" s="56"/>
    </row>
    <row r="1669" spans="1:14" s="116" customFormat="1">
      <c r="A1669" s="112"/>
      <c r="B1669" s="112"/>
      <c r="C1669" s="112"/>
      <c r="D1669" s="113"/>
      <c r="E1669" s="112"/>
      <c r="F1669" s="114"/>
      <c r="G1669" s="122"/>
      <c r="H1669" s="109"/>
      <c r="I1669" s="69"/>
      <c r="J1669" s="69"/>
      <c r="K1669" s="70"/>
      <c r="L1669" s="70">
        <v>0</v>
      </c>
      <c r="N1669" s="56"/>
    </row>
    <row r="1670" spans="1:14">
      <c r="B1670" s="102"/>
      <c r="C1670" s="102"/>
    </row>
    <row r="1671" spans="1:14" s="59" customFormat="1" ht="30" customHeight="1">
      <c r="A1671" s="104"/>
      <c r="B1671" s="282" t="s">
        <v>1007</v>
      </c>
      <c r="C1671" s="149" t="s">
        <v>747</v>
      </c>
      <c r="D1671" s="145" t="s">
        <v>459</v>
      </c>
      <c r="E1671" s="144" t="s">
        <v>49</v>
      </c>
      <c r="F1671" s="146">
        <v>1</v>
      </c>
      <c r="G1671" s="173">
        <f>H1689</f>
        <v>161.56</v>
      </c>
      <c r="H1671" s="148">
        <f>TRUNC(G1671*F1671,2)</f>
        <v>161.56</v>
      </c>
      <c r="I1671" s="56"/>
      <c r="J1671" s="57">
        <v>806.71</v>
      </c>
      <c r="K1671" s="58">
        <v>806.70999999999992</v>
      </c>
      <c r="L1671" s="58">
        <v>806.71</v>
      </c>
      <c r="M1671" s="59">
        <v>0</v>
      </c>
    </row>
    <row r="1672" spans="1:14" s="29" customFormat="1" ht="12" customHeight="1">
      <c r="A1672" s="105"/>
      <c r="B1672" s="106"/>
      <c r="C1672" s="106"/>
      <c r="D1672" s="107"/>
      <c r="E1672" s="106"/>
      <c r="F1672" s="108"/>
      <c r="G1672" s="109"/>
      <c r="H1672" s="110"/>
      <c r="I1672" s="68"/>
      <c r="J1672" s="69"/>
      <c r="K1672" s="70"/>
      <c r="L1672" s="70">
        <v>0</v>
      </c>
      <c r="M1672" s="111">
        <f>M1671-H1671</f>
        <v>-161.56</v>
      </c>
      <c r="N1672" s="56"/>
    </row>
    <row r="1673" spans="1:14" s="116" customFormat="1" ht="12" customHeight="1">
      <c r="A1673" s="112"/>
      <c r="B1673" s="112"/>
      <c r="C1673" s="112"/>
      <c r="D1673" s="113" t="s">
        <v>65</v>
      </c>
      <c r="E1673" s="112"/>
      <c r="F1673" s="114"/>
      <c r="G1673" s="115"/>
      <c r="H1673" s="76">
        <f>SUM(H1674:H1676)</f>
        <v>0</v>
      </c>
      <c r="I1673" s="69"/>
      <c r="J1673" s="69"/>
      <c r="K1673" s="70"/>
      <c r="L1673" s="70">
        <v>0</v>
      </c>
      <c r="N1673" s="56"/>
    </row>
    <row r="1674" spans="1:14" s="116" customFormat="1" ht="12" customHeight="1">
      <c r="A1674" s="117"/>
      <c r="B1674" s="118"/>
      <c r="C1674" s="119"/>
      <c r="D1674" s="113"/>
      <c r="E1674" s="112"/>
      <c r="F1674" s="120"/>
      <c r="G1674" s="121"/>
      <c r="H1674" s="76"/>
      <c r="I1674" s="69"/>
      <c r="J1674" s="69"/>
      <c r="K1674" s="70"/>
      <c r="L1674" s="70">
        <v>0</v>
      </c>
      <c r="N1674" s="56"/>
    </row>
    <row r="1675" spans="1:14" s="116" customFormat="1" ht="12" customHeight="1">
      <c r="A1675" s="112"/>
      <c r="B1675" s="112"/>
      <c r="C1675" s="112"/>
      <c r="D1675" s="113">
        <v>0</v>
      </c>
      <c r="E1675" s="112">
        <v>0</v>
      </c>
      <c r="F1675" s="120"/>
      <c r="G1675" s="121">
        <v>0</v>
      </c>
      <c r="H1675" s="109">
        <v>0</v>
      </c>
      <c r="I1675" s="69"/>
      <c r="J1675" s="69"/>
      <c r="K1675" s="70"/>
      <c r="L1675" s="70">
        <v>0</v>
      </c>
      <c r="N1675" s="56"/>
    </row>
    <row r="1676" spans="1:14" s="116" customFormat="1" ht="12" customHeight="1">
      <c r="A1676" s="112"/>
      <c r="B1676" s="112"/>
      <c r="C1676" s="112"/>
      <c r="D1676" s="113">
        <v>0</v>
      </c>
      <c r="E1676" s="112">
        <v>0</v>
      </c>
      <c r="F1676" s="120"/>
      <c r="G1676" s="121">
        <v>0</v>
      </c>
      <c r="H1676" s="109">
        <v>0</v>
      </c>
      <c r="I1676" s="69"/>
      <c r="J1676" s="69"/>
      <c r="K1676" s="70"/>
      <c r="L1676" s="70">
        <v>0</v>
      </c>
      <c r="N1676" s="56"/>
    </row>
    <row r="1677" spans="1:14" s="116" customFormat="1" ht="12" customHeight="1">
      <c r="A1677" s="112"/>
      <c r="B1677" s="112"/>
      <c r="C1677" s="112"/>
      <c r="D1677" s="113" t="s">
        <v>66</v>
      </c>
      <c r="E1677" s="112"/>
      <c r="F1677" s="120"/>
      <c r="G1677" s="461"/>
      <c r="H1677" s="76">
        <f>SUM(H1678:H1681)</f>
        <v>5.9600000000000009</v>
      </c>
      <c r="I1677" s="69"/>
      <c r="J1677" s="69"/>
      <c r="K1677" s="70"/>
      <c r="L1677" s="70">
        <v>0</v>
      </c>
      <c r="N1677" s="56"/>
    </row>
    <row r="1678" spans="1:14" s="116" customFormat="1" ht="12" customHeight="1">
      <c r="A1678" s="117"/>
      <c r="B1678" s="118" t="s">
        <v>74</v>
      </c>
      <c r="C1678" s="119"/>
      <c r="D1678" s="113" t="s">
        <v>75</v>
      </c>
      <c r="E1678" s="112" t="s">
        <v>76</v>
      </c>
      <c r="F1678" s="120">
        <v>0.3</v>
      </c>
      <c r="G1678" s="460">
        <v>8.3000000000000007</v>
      </c>
      <c r="H1678" s="76">
        <f>ROUND(G1678*F1678,2)</f>
        <v>2.4900000000000002</v>
      </c>
      <c r="I1678" s="69"/>
      <c r="J1678" s="69"/>
      <c r="K1678" s="70"/>
      <c r="L1678" s="70">
        <v>0</v>
      </c>
      <c r="N1678" s="56"/>
    </row>
    <row r="1679" spans="1:14" s="116" customFormat="1" ht="12" customHeight="1">
      <c r="A1679" s="117"/>
      <c r="B1679" s="118" t="s">
        <v>82</v>
      </c>
      <c r="C1679" s="119"/>
      <c r="D1679" s="113" t="s">
        <v>83</v>
      </c>
      <c r="E1679" s="112" t="s">
        <v>76</v>
      </c>
      <c r="F1679" s="120">
        <v>0.3</v>
      </c>
      <c r="G1679" s="460">
        <v>11.55</v>
      </c>
      <c r="H1679" s="76">
        <f>ROUND(G1679*F1679,2)</f>
        <v>3.47</v>
      </c>
      <c r="I1679" s="69"/>
      <c r="J1679" s="69"/>
      <c r="K1679" s="70"/>
      <c r="L1679" s="70">
        <v>0</v>
      </c>
      <c r="N1679" s="56"/>
    </row>
    <row r="1680" spans="1:14" s="116" customFormat="1" ht="12" customHeight="1">
      <c r="A1680" s="119"/>
      <c r="B1680" s="119"/>
      <c r="C1680" s="119"/>
      <c r="D1680" s="113">
        <v>0</v>
      </c>
      <c r="E1680" s="112">
        <v>0</v>
      </c>
      <c r="F1680" s="120"/>
      <c r="G1680" s="121">
        <v>0</v>
      </c>
      <c r="H1680" s="109">
        <v>0</v>
      </c>
      <c r="I1680" s="69"/>
      <c r="J1680" s="69"/>
      <c r="K1680" s="70"/>
      <c r="L1680" s="70">
        <v>0</v>
      </c>
      <c r="N1680" s="56"/>
    </row>
    <row r="1681" spans="1:14" s="116" customFormat="1" ht="12" customHeight="1">
      <c r="A1681" s="112"/>
      <c r="B1681" s="112"/>
      <c r="C1681" s="112"/>
      <c r="D1681" s="113" t="s">
        <v>67</v>
      </c>
      <c r="E1681" s="112" t="s">
        <v>0</v>
      </c>
      <c r="F1681" s="805">
        <v>90.25</v>
      </c>
      <c r="G1681" s="805"/>
      <c r="H1681" s="109">
        <v>0</v>
      </c>
      <c r="I1681" s="69"/>
      <c r="J1681" s="69"/>
      <c r="K1681" s="70"/>
      <c r="L1681" s="70">
        <v>0</v>
      </c>
      <c r="N1681" s="56"/>
    </row>
    <row r="1682" spans="1:14" s="116" customFormat="1" ht="12" customHeight="1">
      <c r="A1682" s="112"/>
      <c r="B1682" s="112"/>
      <c r="C1682" s="112"/>
      <c r="D1682" s="113"/>
      <c r="E1682" s="112"/>
      <c r="F1682" s="120"/>
      <c r="G1682" s="122"/>
      <c r="H1682" s="122"/>
      <c r="J1682" s="123"/>
      <c r="K1682" s="70"/>
      <c r="L1682" s="70">
        <v>0</v>
      </c>
      <c r="N1682" s="56"/>
    </row>
    <row r="1683" spans="1:14" s="116" customFormat="1" ht="12" customHeight="1">
      <c r="A1683" s="112"/>
      <c r="B1683" s="112"/>
      <c r="C1683" s="112"/>
      <c r="D1683" s="113" t="s">
        <v>68</v>
      </c>
      <c r="E1683" s="112"/>
      <c r="F1683" s="120"/>
      <c r="G1683" s="122"/>
      <c r="H1683" s="109">
        <f>SUM(H1684:H1686)</f>
        <v>155.6</v>
      </c>
      <c r="I1683" s="69"/>
      <c r="J1683" s="69"/>
      <c r="K1683" s="70"/>
      <c r="L1683" s="70">
        <v>0</v>
      </c>
      <c r="N1683" s="56"/>
    </row>
    <row r="1684" spans="1:14" s="116" customFormat="1">
      <c r="A1684" s="117"/>
      <c r="B1684" s="117" t="s">
        <v>460</v>
      </c>
      <c r="C1684" s="112"/>
      <c r="D1684" s="124" t="str">
        <f>D1671</f>
        <v>suporte L</v>
      </c>
      <c r="E1684" s="112" t="s">
        <v>49</v>
      </c>
      <c r="F1684" s="120">
        <v>1</v>
      </c>
      <c r="G1684" s="121">
        <v>155.6</v>
      </c>
      <c r="H1684" s="76">
        <f>ROUND(G1684*F1684,2)</f>
        <v>155.6</v>
      </c>
      <c r="I1684" s="69"/>
      <c r="J1684" s="69"/>
      <c r="K1684" s="70"/>
      <c r="L1684" s="70">
        <v>0</v>
      </c>
      <c r="N1684" s="56"/>
    </row>
    <row r="1685" spans="1:14" s="116" customFormat="1">
      <c r="A1685" s="117"/>
      <c r="B1685" s="117"/>
      <c r="C1685" s="112"/>
      <c r="D1685" s="125"/>
      <c r="E1685" s="112"/>
      <c r="F1685" s="120"/>
      <c r="G1685" s="121"/>
      <c r="H1685" s="76"/>
      <c r="I1685" s="69"/>
      <c r="J1685" s="69"/>
      <c r="K1685" s="70"/>
      <c r="L1685" s="70"/>
      <c r="N1685" s="56"/>
    </row>
    <row r="1686" spans="1:14" s="116" customFormat="1" ht="12" customHeight="1">
      <c r="A1686" s="112"/>
      <c r="B1686" s="112"/>
      <c r="C1686" s="112"/>
      <c r="D1686" s="113">
        <v>0</v>
      </c>
      <c r="E1686" s="112">
        <v>0</v>
      </c>
      <c r="F1686" s="114"/>
      <c r="G1686" s="121">
        <v>0</v>
      </c>
      <c r="H1686" s="109"/>
      <c r="I1686" s="69"/>
      <c r="J1686" s="69"/>
      <c r="K1686" s="70"/>
      <c r="L1686" s="70">
        <v>0</v>
      </c>
      <c r="N1686" s="56"/>
    </row>
    <row r="1687" spans="1:14" s="116" customFormat="1" ht="12" customHeight="1">
      <c r="A1687" s="112"/>
      <c r="B1687" s="112"/>
      <c r="C1687" s="112"/>
      <c r="D1687" s="113" t="s">
        <v>71</v>
      </c>
      <c r="E1687" s="112"/>
      <c r="F1687" s="108"/>
      <c r="G1687" s="122"/>
      <c r="H1687" s="76">
        <f>+H1683+H1677+H1673</f>
        <v>161.56</v>
      </c>
      <c r="I1687" s="69"/>
      <c r="J1687" s="69"/>
      <c r="K1687" s="70"/>
      <c r="L1687" s="70">
        <v>0</v>
      </c>
      <c r="N1687" s="56"/>
    </row>
    <row r="1688" spans="1:14" s="116" customFormat="1" ht="12" customHeight="1">
      <c r="A1688" s="112"/>
      <c r="B1688" s="112"/>
      <c r="C1688" s="112"/>
      <c r="D1688" s="113" t="s">
        <v>72</v>
      </c>
      <c r="E1688" s="112" t="s">
        <v>0</v>
      </c>
      <c r="F1688" s="108"/>
      <c r="G1688" s="122"/>
      <c r="H1688" s="76">
        <f>ROUND(H1687*F1688/100,2)</f>
        <v>0</v>
      </c>
      <c r="I1688" s="69"/>
      <c r="J1688" s="69"/>
      <c r="K1688" s="70"/>
      <c r="L1688" s="70">
        <v>0</v>
      </c>
      <c r="N1688" s="56"/>
    </row>
    <row r="1689" spans="1:14" s="116" customFormat="1" ht="12" customHeight="1">
      <c r="A1689" s="112"/>
      <c r="B1689" s="112"/>
      <c r="C1689" s="112"/>
      <c r="D1689" s="113" t="s">
        <v>73</v>
      </c>
      <c r="E1689" s="112"/>
      <c r="F1689" s="114"/>
      <c r="G1689" s="122"/>
      <c r="H1689" s="76">
        <f>+H1688+H1687</f>
        <v>161.56</v>
      </c>
      <c r="I1689" s="69"/>
      <c r="J1689" s="69"/>
      <c r="K1689" s="70"/>
      <c r="L1689" s="70">
        <v>0</v>
      </c>
      <c r="N1689" s="56"/>
    </row>
    <row r="1690" spans="1:14" s="116" customFormat="1">
      <c r="A1690" s="112"/>
      <c r="B1690" s="112"/>
      <c r="C1690" s="112"/>
      <c r="D1690" s="113"/>
      <c r="E1690" s="112"/>
      <c r="F1690" s="114"/>
      <c r="G1690" s="122"/>
      <c r="H1690" s="109"/>
      <c r="I1690" s="69"/>
      <c r="J1690" s="69"/>
      <c r="K1690" s="70"/>
      <c r="L1690" s="70">
        <v>0</v>
      </c>
      <c r="N1690" s="56"/>
    </row>
    <row r="1691" spans="1:14">
      <c r="B1691" s="102"/>
      <c r="C1691" s="102"/>
    </row>
    <row r="1692" spans="1:14" s="59" customFormat="1" ht="30" customHeight="1">
      <c r="A1692" s="104"/>
      <c r="B1692" s="282" t="s">
        <v>1007</v>
      </c>
      <c r="C1692" s="149" t="s">
        <v>748</v>
      </c>
      <c r="D1692" s="145" t="s">
        <v>461</v>
      </c>
      <c r="E1692" s="144" t="s">
        <v>49</v>
      </c>
      <c r="F1692" s="146">
        <v>1</v>
      </c>
      <c r="G1692" s="173">
        <f>H1710</f>
        <v>58.21</v>
      </c>
      <c r="H1692" s="148">
        <f>TRUNC(G1692*F1692,2)</f>
        <v>58.21</v>
      </c>
      <c r="I1692" s="56"/>
      <c r="J1692" s="57">
        <v>806.71</v>
      </c>
      <c r="K1692" s="58">
        <v>806.70999999999992</v>
      </c>
      <c r="L1692" s="58">
        <v>806.71</v>
      </c>
      <c r="M1692" s="59">
        <v>0</v>
      </c>
    </row>
    <row r="1693" spans="1:14" s="29" customFormat="1" ht="12" customHeight="1">
      <c r="A1693" s="105"/>
      <c r="B1693" s="106"/>
      <c r="C1693" s="106"/>
      <c r="D1693" s="107"/>
      <c r="E1693" s="106"/>
      <c r="F1693" s="108"/>
      <c r="G1693" s="109"/>
      <c r="H1693" s="110"/>
      <c r="I1693" s="68"/>
      <c r="J1693" s="69"/>
      <c r="K1693" s="70"/>
      <c r="L1693" s="70">
        <v>0</v>
      </c>
      <c r="M1693" s="111">
        <f>M1692-H1692</f>
        <v>-58.21</v>
      </c>
      <c r="N1693" s="56"/>
    </row>
    <row r="1694" spans="1:14" s="116" customFormat="1" ht="12" customHeight="1">
      <c r="A1694" s="112"/>
      <c r="B1694" s="112"/>
      <c r="C1694" s="112"/>
      <c r="D1694" s="113" t="s">
        <v>65</v>
      </c>
      <c r="E1694" s="112"/>
      <c r="F1694" s="114"/>
      <c r="G1694" s="115"/>
      <c r="H1694" s="76">
        <f>SUM(H1695:H1697)</f>
        <v>0</v>
      </c>
      <c r="I1694" s="69"/>
      <c r="J1694" s="69"/>
      <c r="K1694" s="70"/>
      <c r="L1694" s="70">
        <v>0</v>
      </c>
      <c r="N1694" s="56"/>
    </row>
    <row r="1695" spans="1:14" s="116" customFormat="1" ht="12" customHeight="1">
      <c r="A1695" s="117"/>
      <c r="B1695" s="118"/>
      <c r="C1695" s="119"/>
      <c r="D1695" s="113"/>
      <c r="E1695" s="112"/>
      <c r="F1695" s="120"/>
      <c r="G1695" s="121"/>
      <c r="H1695" s="76"/>
      <c r="I1695" s="69"/>
      <c r="J1695" s="69"/>
      <c r="K1695" s="70"/>
      <c r="L1695" s="70">
        <v>0</v>
      </c>
      <c r="N1695" s="56"/>
    </row>
    <row r="1696" spans="1:14" s="116" customFormat="1" ht="12" customHeight="1">
      <c r="A1696" s="112"/>
      <c r="B1696" s="112"/>
      <c r="C1696" s="112"/>
      <c r="D1696" s="113">
        <v>0</v>
      </c>
      <c r="E1696" s="112">
        <v>0</v>
      </c>
      <c r="F1696" s="120"/>
      <c r="G1696" s="121">
        <v>0</v>
      </c>
      <c r="H1696" s="109">
        <v>0</v>
      </c>
      <c r="I1696" s="69"/>
      <c r="J1696" s="69"/>
      <c r="K1696" s="70"/>
      <c r="L1696" s="70">
        <v>0</v>
      </c>
      <c r="N1696" s="56"/>
    </row>
    <row r="1697" spans="1:14" s="116" customFormat="1" ht="12" customHeight="1">
      <c r="A1697" s="112"/>
      <c r="B1697" s="112"/>
      <c r="C1697" s="112"/>
      <c r="D1697" s="113">
        <v>0</v>
      </c>
      <c r="E1697" s="112">
        <v>0</v>
      </c>
      <c r="F1697" s="120"/>
      <c r="G1697" s="460">
        <v>0</v>
      </c>
      <c r="H1697" s="109">
        <v>0</v>
      </c>
      <c r="I1697" s="69"/>
      <c r="J1697" s="69"/>
      <c r="K1697" s="70"/>
      <c r="L1697" s="70">
        <v>0</v>
      </c>
      <c r="N1697" s="56"/>
    </row>
    <row r="1698" spans="1:14" s="116" customFormat="1" ht="12" customHeight="1">
      <c r="A1698" s="112"/>
      <c r="B1698" s="112"/>
      <c r="C1698" s="112"/>
      <c r="D1698" s="113" t="s">
        <v>66</v>
      </c>
      <c r="E1698" s="112"/>
      <c r="F1698" s="120"/>
      <c r="G1698" s="461"/>
      <c r="H1698" s="76">
        <f>SUM(H1699:H1702)</f>
        <v>5.9600000000000009</v>
      </c>
      <c r="I1698" s="69"/>
      <c r="J1698" s="69"/>
      <c r="K1698" s="70"/>
      <c r="L1698" s="70">
        <v>0</v>
      </c>
      <c r="N1698" s="56"/>
    </row>
    <row r="1699" spans="1:14" s="116" customFormat="1" ht="12" customHeight="1">
      <c r="A1699" s="117"/>
      <c r="B1699" s="118" t="s">
        <v>74</v>
      </c>
      <c r="C1699" s="119"/>
      <c r="D1699" s="113" t="s">
        <v>75</v>
      </c>
      <c r="E1699" s="112" t="s">
        <v>76</v>
      </c>
      <c r="F1699" s="120">
        <v>0.3</v>
      </c>
      <c r="G1699" s="460">
        <v>8.3000000000000007</v>
      </c>
      <c r="H1699" s="76">
        <f>ROUND(G1699*F1699,2)</f>
        <v>2.4900000000000002</v>
      </c>
      <c r="I1699" s="69"/>
      <c r="J1699" s="69"/>
      <c r="K1699" s="70"/>
      <c r="L1699" s="70">
        <v>0</v>
      </c>
      <c r="N1699" s="56"/>
    </row>
    <row r="1700" spans="1:14" s="116" customFormat="1" ht="12" customHeight="1">
      <c r="A1700" s="117"/>
      <c r="B1700" s="118" t="s">
        <v>82</v>
      </c>
      <c r="C1700" s="119"/>
      <c r="D1700" s="113" t="s">
        <v>83</v>
      </c>
      <c r="E1700" s="112" t="s">
        <v>76</v>
      </c>
      <c r="F1700" s="120">
        <v>0.3</v>
      </c>
      <c r="G1700" s="460">
        <v>11.55</v>
      </c>
      <c r="H1700" s="76">
        <f>ROUND(G1700*F1700,2)</f>
        <v>3.47</v>
      </c>
      <c r="I1700" s="69"/>
      <c r="J1700" s="69"/>
      <c r="K1700" s="70"/>
      <c r="L1700" s="70">
        <v>0</v>
      </c>
      <c r="N1700" s="56"/>
    </row>
    <row r="1701" spans="1:14" s="116" customFormat="1" ht="12" customHeight="1">
      <c r="A1701" s="119"/>
      <c r="B1701" s="119"/>
      <c r="C1701" s="119"/>
      <c r="D1701" s="113">
        <v>0</v>
      </c>
      <c r="E1701" s="112">
        <v>0</v>
      </c>
      <c r="F1701" s="120"/>
      <c r="G1701" s="121">
        <v>0</v>
      </c>
      <c r="H1701" s="109">
        <v>0</v>
      </c>
      <c r="I1701" s="69"/>
      <c r="J1701" s="69"/>
      <c r="K1701" s="70"/>
      <c r="L1701" s="70">
        <v>0</v>
      </c>
      <c r="N1701" s="56"/>
    </row>
    <row r="1702" spans="1:14" s="116" customFormat="1" ht="12" customHeight="1">
      <c r="A1702" s="112"/>
      <c r="B1702" s="112"/>
      <c r="C1702" s="112"/>
      <c r="D1702" s="113" t="s">
        <v>67</v>
      </c>
      <c r="E1702" s="112" t="s">
        <v>0</v>
      </c>
      <c r="F1702" s="805">
        <v>90.25</v>
      </c>
      <c r="G1702" s="805"/>
      <c r="H1702" s="109">
        <v>0</v>
      </c>
      <c r="I1702" s="69"/>
      <c r="J1702" s="69"/>
      <c r="K1702" s="70"/>
      <c r="L1702" s="70">
        <v>0</v>
      </c>
      <c r="N1702" s="56"/>
    </row>
    <row r="1703" spans="1:14" s="116" customFormat="1" ht="12" customHeight="1">
      <c r="A1703" s="112"/>
      <c r="B1703" s="112"/>
      <c r="C1703" s="112"/>
      <c r="D1703" s="113"/>
      <c r="E1703" s="112"/>
      <c r="F1703" s="120"/>
      <c r="G1703" s="122"/>
      <c r="H1703" s="122"/>
      <c r="J1703" s="123"/>
      <c r="K1703" s="70"/>
      <c r="L1703" s="70">
        <v>0</v>
      </c>
      <c r="N1703" s="56"/>
    </row>
    <row r="1704" spans="1:14" s="116" customFormat="1" ht="12" customHeight="1">
      <c r="A1704" s="112"/>
      <c r="B1704" s="112"/>
      <c r="C1704" s="112"/>
      <c r="D1704" s="113" t="s">
        <v>68</v>
      </c>
      <c r="E1704" s="112"/>
      <c r="F1704" s="120"/>
      <c r="G1704" s="122"/>
      <c r="H1704" s="109">
        <f>SUM(H1705:H1707)</f>
        <v>52.25</v>
      </c>
      <c r="I1704" s="69"/>
      <c r="J1704" s="69"/>
      <c r="K1704" s="70"/>
      <c r="L1704" s="70">
        <v>0</v>
      </c>
      <c r="N1704" s="56"/>
    </row>
    <row r="1705" spans="1:14" s="116" customFormat="1">
      <c r="A1705" s="117"/>
      <c r="B1705" s="117" t="s">
        <v>462</v>
      </c>
      <c r="C1705" s="112"/>
      <c r="D1705" s="124" t="str">
        <f>D1692</f>
        <v>estribo para suporte L</v>
      </c>
      <c r="E1705" s="112" t="s">
        <v>49</v>
      </c>
      <c r="F1705" s="120">
        <v>1</v>
      </c>
      <c r="G1705" s="121">
        <v>52.25</v>
      </c>
      <c r="H1705" s="76">
        <f>ROUND(G1705*F1705,2)</f>
        <v>52.25</v>
      </c>
      <c r="I1705" s="69"/>
      <c r="J1705" s="69"/>
      <c r="K1705" s="70"/>
      <c r="L1705" s="70">
        <v>0</v>
      </c>
      <c r="N1705" s="56"/>
    </row>
    <row r="1706" spans="1:14" s="116" customFormat="1">
      <c r="A1706" s="117"/>
      <c r="B1706" s="117"/>
      <c r="C1706" s="112"/>
      <c r="D1706" s="125"/>
      <c r="E1706" s="112"/>
      <c r="F1706" s="120"/>
      <c r="G1706" s="121"/>
      <c r="H1706" s="76"/>
      <c r="I1706" s="69"/>
      <c r="J1706" s="69"/>
      <c r="K1706" s="70"/>
      <c r="L1706" s="70"/>
      <c r="N1706" s="56"/>
    </row>
    <row r="1707" spans="1:14" s="116" customFormat="1" ht="12" customHeight="1">
      <c r="A1707" s="112"/>
      <c r="B1707" s="112"/>
      <c r="C1707" s="112"/>
      <c r="D1707" s="113">
        <v>0</v>
      </c>
      <c r="E1707" s="112">
        <v>0</v>
      </c>
      <c r="F1707" s="114"/>
      <c r="G1707" s="121">
        <v>0</v>
      </c>
      <c r="H1707" s="109"/>
      <c r="I1707" s="69"/>
      <c r="J1707" s="69"/>
      <c r="K1707" s="70"/>
      <c r="L1707" s="70">
        <v>0</v>
      </c>
      <c r="N1707" s="56"/>
    </row>
    <row r="1708" spans="1:14" s="116" customFormat="1" ht="12" customHeight="1">
      <c r="A1708" s="112"/>
      <c r="B1708" s="112"/>
      <c r="C1708" s="112"/>
      <c r="D1708" s="113" t="s">
        <v>71</v>
      </c>
      <c r="E1708" s="112"/>
      <c r="F1708" s="108"/>
      <c r="G1708" s="122"/>
      <c r="H1708" s="76">
        <f>+H1704+H1698+H1694</f>
        <v>58.21</v>
      </c>
      <c r="I1708" s="69"/>
      <c r="J1708" s="69"/>
      <c r="K1708" s="70"/>
      <c r="L1708" s="70">
        <v>0</v>
      </c>
      <c r="N1708" s="56"/>
    </row>
    <row r="1709" spans="1:14" s="116" customFormat="1" ht="12" customHeight="1">
      <c r="A1709" s="112"/>
      <c r="B1709" s="112"/>
      <c r="C1709" s="112"/>
      <c r="D1709" s="113" t="s">
        <v>72</v>
      </c>
      <c r="E1709" s="112" t="s">
        <v>0</v>
      </c>
      <c r="F1709" s="108"/>
      <c r="G1709" s="122"/>
      <c r="H1709" s="76">
        <f>ROUND(H1708*F1709/100,2)</f>
        <v>0</v>
      </c>
      <c r="I1709" s="69"/>
      <c r="J1709" s="69"/>
      <c r="K1709" s="70"/>
      <c r="L1709" s="70">
        <v>0</v>
      </c>
      <c r="N1709" s="56"/>
    </row>
    <row r="1710" spans="1:14" s="116" customFormat="1" ht="12" customHeight="1">
      <c r="A1710" s="112"/>
      <c r="B1710" s="112"/>
      <c r="C1710" s="112"/>
      <c r="D1710" s="113" t="s">
        <v>73</v>
      </c>
      <c r="E1710" s="112"/>
      <c r="F1710" s="114"/>
      <c r="G1710" s="122"/>
      <c r="H1710" s="76">
        <f>+H1709+H1708</f>
        <v>58.21</v>
      </c>
      <c r="I1710" s="69"/>
      <c r="J1710" s="69"/>
      <c r="K1710" s="70"/>
      <c r="L1710" s="70">
        <v>0</v>
      </c>
      <c r="N1710" s="56"/>
    </row>
    <row r="1711" spans="1:14" s="116" customFormat="1">
      <c r="A1711" s="112"/>
      <c r="B1711" s="112"/>
      <c r="C1711" s="112"/>
      <c r="D1711" s="113"/>
      <c r="E1711" s="112"/>
      <c r="F1711" s="114"/>
      <c r="G1711" s="122"/>
      <c r="H1711" s="109"/>
      <c r="I1711" s="69"/>
      <c r="J1711" s="69"/>
      <c r="K1711" s="70"/>
      <c r="L1711" s="70">
        <v>0</v>
      </c>
      <c r="N1711" s="56"/>
    </row>
    <row r="1712" spans="1:14">
      <c r="B1712" s="102"/>
      <c r="C1712" s="102"/>
    </row>
    <row r="1713" spans="1:14" s="59" customFormat="1" ht="30" customHeight="1">
      <c r="A1713" s="104"/>
      <c r="B1713" s="282" t="s">
        <v>1007</v>
      </c>
      <c r="C1713" s="149" t="s">
        <v>749</v>
      </c>
      <c r="D1713" s="145" t="s">
        <v>463</v>
      </c>
      <c r="E1713" s="144" t="s">
        <v>49</v>
      </c>
      <c r="F1713" s="146">
        <v>1</v>
      </c>
      <c r="G1713" s="173">
        <f>H1731</f>
        <v>25.21</v>
      </c>
      <c r="H1713" s="148">
        <f>TRUNC(G1713*F1713,2)</f>
        <v>25.21</v>
      </c>
      <c r="I1713" s="56"/>
      <c r="J1713" s="57">
        <v>806.71</v>
      </c>
      <c r="K1713" s="58">
        <v>806.70999999999992</v>
      </c>
      <c r="L1713" s="58">
        <v>806.71</v>
      </c>
      <c r="M1713" s="59">
        <v>0</v>
      </c>
    </row>
    <row r="1714" spans="1:14" s="29" customFormat="1" ht="12" customHeight="1">
      <c r="A1714" s="105"/>
      <c r="B1714" s="106"/>
      <c r="C1714" s="106"/>
      <c r="D1714" s="107"/>
      <c r="E1714" s="106"/>
      <c r="F1714" s="108"/>
      <c r="G1714" s="109"/>
      <c r="H1714" s="110"/>
      <c r="I1714" s="68"/>
      <c r="J1714" s="69"/>
      <c r="K1714" s="70"/>
      <c r="L1714" s="70">
        <v>0</v>
      </c>
      <c r="M1714" s="111">
        <f>M1713-H1713</f>
        <v>-25.21</v>
      </c>
      <c r="N1714" s="56"/>
    </row>
    <row r="1715" spans="1:14" s="116" customFormat="1" ht="12" customHeight="1">
      <c r="A1715" s="112"/>
      <c r="B1715" s="112"/>
      <c r="C1715" s="112"/>
      <c r="D1715" s="113" t="s">
        <v>65</v>
      </c>
      <c r="E1715" s="112"/>
      <c r="F1715" s="114"/>
      <c r="G1715" s="115"/>
      <c r="H1715" s="76">
        <f>SUM(H1716:H1718)</f>
        <v>0</v>
      </c>
      <c r="I1715" s="69"/>
      <c r="J1715" s="69"/>
      <c r="K1715" s="70"/>
      <c r="L1715" s="70">
        <v>0</v>
      </c>
      <c r="N1715" s="56"/>
    </row>
    <row r="1716" spans="1:14" s="116" customFormat="1" ht="12" customHeight="1">
      <c r="A1716" s="117"/>
      <c r="B1716" s="118"/>
      <c r="C1716" s="119"/>
      <c r="D1716" s="113"/>
      <c r="E1716" s="112"/>
      <c r="F1716" s="120"/>
      <c r="G1716" s="121"/>
      <c r="H1716" s="76"/>
      <c r="I1716" s="69"/>
      <c r="J1716" s="69"/>
      <c r="K1716" s="70"/>
      <c r="L1716" s="70">
        <v>0</v>
      </c>
      <c r="N1716" s="56"/>
    </row>
    <row r="1717" spans="1:14" s="116" customFormat="1" ht="12" customHeight="1">
      <c r="A1717" s="112"/>
      <c r="B1717" s="112"/>
      <c r="C1717" s="112"/>
      <c r="D1717" s="113">
        <v>0</v>
      </c>
      <c r="E1717" s="112">
        <v>0</v>
      </c>
      <c r="F1717" s="120"/>
      <c r="G1717" s="121">
        <v>0</v>
      </c>
      <c r="H1717" s="109">
        <v>0</v>
      </c>
      <c r="I1717" s="69"/>
      <c r="J1717" s="69"/>
      <c r="K1717" s="70"/>
      <c r="L1717" s="70">
        <v>0</v>
      </c>
      <c r="N1717" s="56"/>
    </row>
    <row r="1718" spans="1:14" s="116" customFormat="1" ht="12" customHeight="1">
      <c r="A1718" s="112"/>
      <c r="B1718" s="112"/>
      <c r="C1718" s="112"/>
      <c r="D1718" s="113">
        <v>0</v>
      </c>
      <c r="E1718" s="112">
        <v>0</v>
      </c>
      <c r="F1718" s="120"/>
      <c r="G1718" s="460">
        <v>0</v>
      </c>
      <c r="H1718" s="109">
        <v>0</v>
      </c>
      <c r="I1718" s="69"/>
      <c r="J1718" s="69"/>
      <c r="K1718" s="70"/>
      <c r="L1718" s="70">
        <v>0</v>
      </c>
      <c r="N1718" s="56"/>
    </row>
    <row r="1719" spans="1:14" s="116" customFormat="1" ht="12" customHeight="1">
      <c r="A1719" s="112"/>
      <c r="B1719" s="112"/>
      <c r="C1719" s="112"/>
      <c r="D1719" s="113" t="s">
        <v>66</v>
      </c>
      <c r="E1719" s="112"/>
      <c r="F1719" s="120"/>
      <c r="G1719" s="461"/>
      <c r="H1719" s="76">
        <f>SUM(H1720:H1723)</f>
        <v>4.9700000000000006</v>
      </c>
      <c r="I1719" s="69"/>
      <c r="J1719" s="69"/>
      <c r="K1719" s="70"/>
      <c r="L1719" s="70">
        <v>0</v>
      </c>
      <c r="N1719" s="56"/>
    </row>
    <row r="1720" spans="1:14" s="116" customFormat="1" ht="12" customHeight="1">
      <c r="A1720" s="117"/>
      <c r="B1720" s="118" t="s">
        <v>74</v>
      </c>
      <c r="C1720" s="119"/>
      <c r="D1720" s="113" t="s">
        <v>75</v>
      </c>
      <c r="E1720" s="112" t="s">
        <v>76</v>
      </c>
      <c r="F1720" s="120">
        <v>0.25</v>
      </c>
      <c r="G1720" s="460">
        <v>8.3000000000000007</v>
      </c>
      <c r="H1720" s="76">
        <f>ROUND(G1720*F1720,2)</f>
        <v>2.08</v>
      </c>
      <c r="I1720" s="69"/>
      <c r="J1720" s="69"/>
      <c r="K1720" s="70"/>
      <c r="L1720" s="70">
        <v>0</v>
      </c>
      <c r="N1720" s="56"/>
    </row>
    <row r="1721" spans="1:14" s="116" customFormat="1" ht="12" customHeight="1">
      <c r="A1721" s="117"/>
      <c r="B1721" s="118" t="s">
        <v>82</v>
      </c>
      <c r="C1721" s="119"/>
      <c r="D1721" s="113" t="s">
        <v>83</v>
      </c>
      <c r="E1721" s="112" t="s">
        <v>76</v>
      </c>
      <c r="F1721" s="120">
        <f>F1720</f>
        <v>0.25</v>
      </c>
      <c r="G1721" s="460">
        <v>11.55</v>
      </c>
      <c r="H1721" s="76">
        <f>ROUND(G1721*F1721,2)</f>
        <v>2.89</v>
      </c>
      <c r="I1721" s="69"/>
      <c r="J1721" s="69"/>
      <c r="K1721" s="70"/>
      <c r="L1721" s="70">
        <v>0</v>
      </c>
      <c r="N1721" s="56"/>
    </row>
    <row r="1722" spans="1:14" s="116" customFormat="1" ht="12" customHeight="1">
      <c r="A1722" s="119"/>
      <c r="B1722" s="119"/>
      <c r="C1722" s="119"/>
      <c r="D1722" s="113">
        <v>0</v>
      </c>
      <c r="E1722" s="112">
        <v>0</v>
      </c>
      <c r="F1722" s="120"/>
      <c r="G1722" s="121">
        <v>0</v>
      </c>
      <c r="H1722" s="109">
        <v>0</v>
      </c>
      <c r="I1722" s="69"/>
      <c r="J1722" s="69"/>
      <c r="K1722" s="70"/>
      <c r="L1722" s="70">
        <v>0</v>
      </c>
      <c r="N1722" s="56"/>
    </row>
    <row r="1723" spans="1:14" s="116" customFormat="1" ht="12" customHeight="1">
      <c r="A1723" s="112"/>
      <c r="B1723" s="112"/>
      <c r="C1723" s="112"/>
      <c r="D1723" s="113" t="s">
        <v>67</v>
      </c>
      <c r="E1723" s="112" t="s">
        <v>0</v>
      </c>
      <c r="F1723" s="805">
        <v>90.25</v>
      </c>
      <c r="G1723" s="805"/>
      <c r="H1723" s="109">
        <v>0</v>
      </c>
      <c r="I1723" s="69"/>
      <c r="J1723" s="69"/>
      <c r="K1723" s="70"/>
      <c r="L1723" s="70">
        <v>0</v>
      </c>
      <c r="N1723" s="56"/>
    </row>
    <row r="1724" spans="1:14" s="116" customFormat="1" ht="12" customHeight="1">
      <c r="A1724" s="112"/>
      <c r="B1724" s="112"/>
      <c r="C1724" s="112"/>
      <c r="D1724" s="113"/>
      <c r="E1724" s="112"/>
      <c r="F1724" s="120"/>
      <c r="G1724" s="122"/>
      <c r="H1724" s="122"/>
      <c r="J1724" s="123"/>
      <c r="K1724" s="70"/>
      <c r="L1724" s="70">
        <v>0</v>
      </c>
      <c r="N1724" s="56"/>
    </row>
    <row r="1725" spans="1:14" s="116" customFormat="1" ht="12" customHeight="1">
      <c r="A1725" s="112"/>
      <c r="B1725" s="112"/>
      <c r="C1725" s="112"/>
      <c r="D1725" s="113" t="s">
        <v>68</v>
      </c>
      <c r="E1725" s="112"/>
      <c r="F1725" s="120"/>
      <c r="G1725" s="122"/>
      <c r="H1725" s="109">
        <f>SUM(H1726:H1728)</f>
        <v>20.239999999999998</v>
      </c>
      <c r="I1725" s="69"/>
      <c r="J1725" s="69"/>
      <c r="K1725" s="70"/>
      <c r="L1725" s="70">
        <v>0</v>
      </c>
      <c r="N1725" s="56"/>
    </row>
    <row r="1726" spans="1:14" s="116" customFormat="1">
      <c r="A1726" s="117"/>
      <c r="B1726" s="117" t="s">
        <v>464</v>
      </c>
      <c r="C1726" s="112"/>
      <c r="D1726" s="124" t="str">
        <f>D1713</f>
        <v>espaçador losangular  para cabo de aluminio - 15 kv</v>
      </c>
      <c r="E1726" s="112" t="s">
        <v>49</v>
      </c>
      <c r="F1726" s="120">
        <v>1</v>
      </c>
      <c r="G1726" s="121">
        <v>20.239999999999998</v>
      </c>
      <c r="H1726" s="76">
        <f>ROUND(G1726*F1726,2)</f>
        <v>20.239999999999998</v>
      </c>
      <c r="I1726" s="69"/>
      <c r="J1726" s="69"/>
      <c r="K1726" s="70"/>
      <c r="L1726" s="70">
        <v>0</v>
      </c>
      <c r="N1726" s="56"/>
    </row>
    <row r="1727" spans="1:14" s="116" customFormat="1">
      <c r="A1727" s="117"/>
      <c r="B1727" s="117"/>
      <c r="C1727" s="112"/>
      <c r="D1727" s="125"/>
      <c r="E1727" s="112"/>
      <c r="F1727" s="120"/>
      <c r="G1727" s="121"/>
      <c r="H1727" s="76"/>
      <c r="I1727" s="69"/>
      <c r="J1727" s="69"/>
      <c r="K1727" s="70"/>
      <c r="L1727" s="70"/>
      <c r="N1727" s="56"/>
    </row>
    <row r="1728" spans="1:14" s="116" customFormat="1" ht="12" customHeight="1">
      <c r="A1728" s="112"/>
      <c r="B1728" s="112"/>
      <c r="C1728" s="112"/>
      <c r="D1728" s="113">
        <v>0</v>
      </c>
      <c r="E1728" s="112">
        <v>0</v>
      </c>
      <c r="F1728" s="114"/>
      <c r="G1728" s="121">
        <v>0</v>
      </c>
      <c r="H1728" s="109"/>
      <c r="I1728" s="69"/>
      <c r="J1728" s="69"/>
      <c r="K1728" s="70"/>
      <c r="L1728" s="70">
        <v>0</v>
      </c>
      <c r="N1728" s="56"/>
    </row>
    <row r="1729" spans="1:14" s="116" customFormat="1" ht="12" customHeight="1">
      <c r="A1729" s="112"/>
      <c r="B1729" s="112"/>
      <c r="C1729" s="112"/>
      <c r="D1729" s="113" t="s">
        <v>71</v>
      </c>
      <c r="E1729" s="112"/>
      <c r="F1729" s="108"/>
      <c r="G1729" s="122"/>
      <c r="H1729" s="76">
        <f>+H1725+H1719+H1715</f>
        <v>25.21</v>
      </c>
      <c r="I1729" s="69"/>
      <c r="J1729" s="69"/>
      <c r="K1729" s="70"/>
      <c r="L1729" s="70">
        <v>0</v>
      </c>
      <c r="N1729" s="56"/>
    </row>
    <row r="1730" spans="1:14" s="116" customFormat="1" ht="12" customHeight="1">
      <c r="A1730" s="112"/>
      <c r="B1730" s="112"/>
      <c r="C1730" s="112"/>
      <c r="D1730" s="113" t="s">
        <v>72</v>
      </c>
      <c r="E1730" s="112" t="s">
        <v>0</v>
      </c>
      <c r="F1730" s="108"/>
      <c r="G1730" s="122"/>
      <c r="H1730" s="76">
        <f>ROUND(H1729*F1730/100,2)</f>
        <v>0</v>
      </c>
      <c r="I1730" s="69"/>
      <c r="J1730" s="69"/>
      <c r="K1730" s="70"/>
      <c r="L1730" s="70">
        <v>0</v>
      </c>
      <c r="N1730" s="56"/>
    </row>
    <row r="1731" spans="1:14" s="116" customFormat="1" ht="12" customHeight="1">
      <c r="A1731" s="112"/>
      <c r="B1731" s="112"/>
      <c r="C1731" s="112"/>
      <c r="D1731" s="113" t="s">
        <v>73</v>
      </c>
      <c r="E1731" s="112"/>
      <c r="F1731" s="114"/>
      <c r="G1731" s="122"/>
      <c r="H1731" s="76">
        <f>+H1730+H1729</f>
        <v>25.21</v>
      </c>
      <c r="I1731" s="69"/>
      <c r="J1731" s="69"/>
      <c r="K1731" s="70"/>
      <c r="L1731" s="70">
        <v>0</v>
      </c>
      <c r="N1731" s="56"/>
    </row>
    <row r="1732" spans="1:14" s="116" customFormat="1">
      <c r="A1732" s="112"/>
      <c r="B1732" s="112"/>
      <c r="C1732" s="112"/>
      <c r="D1732" s="113"/>
      <c r="E1732" s="112"/>
      <c r="F1732" s="114"/>
      <c r="G1732" s="122"/>
      <c r="H1732" s="109"/>
      <c r="I1732" s="69"/>
      <c r="J1732" s="69"/>
      <c r="K1732" s="70"/>
      <c r="L1732" s="70">
        <v>0</v>
      </c>
      <c r="N1732" s="56"/>
    </row>
    <row r="1733" spans="1:14">
      <c r="B1733" s="102"/>
      <c r="C1733" s="102"/>
    </row>
    <row r="1734" spans="1:14" s="59" customFormat="1" ht="30" customHeight="1">
      <c r="A1734" s="104"/>
      <c r="B1734" s="282" t="s">
        <v>1007</v>
      </c>
      <c r="C1734" s="149" t="s">
        <v>750</v>
      </c>
      <c r="D1734" s="145" t="s">
        <v>465</v>
      </c>
      <c r="E1734" s="144" t="s">
        <v>49</v>
      </c>
      <c r="F1734" s="146">
        <v>1</v>
      </c>
      <c r="G1734" s="173">
        <f>H1752</f>
        <v>15.780000000000001</v>
      </c>
      <c r="H1734" s="148">
        <f>TRUNC(G1734*F1734,2)</f>
        <v>15.78</v>
      </c>
      <c r="I1734" s="56"/>
      <c r="J1734" s="57">
        <v>806.71</v>
      </c>
      <c r="K1734" s="58">
        <v>806.70999999999992</v>
      </c>
      <c r="L1734" s="58">
        <v>806.71</v>
      </c>
      <c r="M1734" s="59">
        <v>0</v>
      </c>
    </row>
    <row r="1735" spans="1:14" s="29" customFormat="1" ht="12" customHeight="1">
      <c r="A1735" s="105"/>
      <c r="B1735" s="106"/>
      <c r="C1735" s="106"/>
      <c r="D1735" s="107"/>
      <c r="E1735" s="106"/>
      <c r="F1735" s="108"/>
      <c r="G1735" s="109"/>
      <c r="H1735" s="110"/>
      <c r="I1735" s="68"/>
      <c r="J1735" s="69"/>
      <c r="K1735" s="70"/>
      <c r="L1735" s="70">
        <v>0</v>
      </c>
      <c r="M1735" s="111">
        <f>M1734-H1734</f>
        <v>-15.78</v>
      </c>
      <c r="N1735" s="56"/>
    </row>
    <row r="1736" spans="1:14" s="116" customFormat="1" ht="12" customHeight="1">
      <c r="A1736" s="112"/>
      <c r="B1736" s="112"/>
      <c r="C1736" s="112"/>
      <c r="D1736" s="113" t="s">
        <v>65</v>
      </c>
      <c r="E1736" s="112"/>
      <c r="F1736" s="114"/>
      <c r="G1736" s="115"/>
      <c r="H1736" s="76">
        <f>SUM(H1737:H1739)</f>
        <v>0</v>
      </c>
      <c r="I1736" s="69"/>
      <c r="J1736" s="69"/>
      <c r="K1736" s="70"/>
      <c r="L1736" s="70">
        <v>0</v>
      </c>
      <c r="N1736" s="56"/>
    </row>
    <row r="1737" spans="1:14" s="116" customFormat="1" ht="12" customHeight="1">
      <c r="A1737" s="117"/>
      <c r="B1737" s="118"/>
      <c r="C1737" s="119"/>
      <c r="D1737" s="113"/>
      <c r="E1737" s="112"/>
      <c r="F1737" s="120"/>
      <c r="G1737" s="121"/>
      <c r="H1737" s="76"/>
      <c r="I1737" s="69"/>
      <c r="J1737" s="69"/>
      <c r="K1737" s="70"/>
      <c r="L1737" s="70">
        <v>0</v>
      </c>
      <c r="N1737" s="56"/>
    </row>
    <row r="1738" spans="1:14" s="116" customFormat="1" ht="12" customHeight="1">
      <c r="A1738" s="112"/>
      <c r="B1738" s="112"/>
      <c r="C1738" s="112"/>
      <c r="D1738" s="113">
        <v>0</v>
      </c>
      <c r="E1738" s="112">
        <v>0</v>
      </c>
      <c r="F1738" s="120"/>
      <c r="G1738" s="121">
        <v>0</v>
      </c>
      <c r="H1738" s="109">
        <v>0</v>
      </c>
      <c r="I1738" s="69"/>
      <c r="J1738" s="69"/>
      <c r="K1738" s="70"/>
      <c r="L1738" s="70">
        <v>0</v>
      </c>
      <c r="N1738" s="56"/>
    </row>
    <row r="1739" spans="1:14" s="116" customFormat="1" ht="12" customHeight="1">
      <c r="A1739" s="112"/>
      <c r="B1739" s="112"/>
      <c r="C1739" s="112"/>
      <c r="D1739" s="113">
        <v>0</v>
      </c>
      <c r="E1739" s="112">
        <v>0</v>
      </c>
      <c r="F1739" s="120"/>
      <c r="G1739" s="121">
        <v>0</v>
      </c>
      <c r="H1739" s="109">
        <v>0</v>
      </c>
      <c r="I1739" s="69"/>
      <c r="J1739" s="69"/>
      <c r="K1739" s="70"/>
      <c r="L1739" s="70">
        <v>0</v>
      </c>
      <c r="N1739" s="56"/>
    </row>
    <row r="1740" spans="1:14" s="116" customFormat="1" ht="12" customHeight="1">
      <c r="A1740" s="112"/>
      <c r="B1740" s="112"/>
      <c r="C1740" s="112"/>
      <c r="D1740" s="113" t="s">
        <v>66</v>
      </c>
      <c r="E1740" s="112"/>
      <c r="F1740" s="120"/>
      <c r="G1740" s="461"/>
      <c r="H1740" s="76">
        <f>SUM(H1741:H1744)</f>
        <v>2.98</v>
      </c>
      <c r="I1740" s="69"/>
      <c r="J1740" s="69"/>
      <c r="K1740" s="70"/>
      <c r="L1740" s="70">
        <v>0</v>
      </c>
      <c r="N1740" s="56"/>
    </row>
    <row r="1741" spans="1:14" s="116" customFormat="1" ht="12" customHeight="1">
      <c r="A1741" s="117"/>
      <c r="B1741" s="118" t="s">
        <v>74</v>
      </c>
      <c r="C1741" s="119"/>
      <c r="D1741" s="113" t="s">
        <v>75</v>
      </c>
      <c r="E1741" s="112" t="s">
        <v>76</v>
      </c>
      <c r="F1741" s="120">
        <v>0.15</v>
      </c>
      <c r="G1741" s="460">
        <v>8.3000000000000007</v>
      </c>
      <c r="H1741" s="76">
        <f>ROUND(G1741*F1741,2)</f>
        <v>1.25</v>
      </c>
      <c r="I1741" s="69"/>
      <c r="J1741" s="69"/>
      <c r="K1741" s="70"/>
      <c r="L1741" s="70">
        <v>0</v>
      </c>
      <c r="N1741" s="56"/>
    </row>
    <row r="1742" spans="1:14" s="116" customFormat="1" ht="12" customHeight="1">
      <c r="A1742" s="117"/>
      <c r="B1742" s="118" t="s">
        <v>82</v>
      </c>
      <c r="C1742" s="119"/>
      <c r="D1742" s="113" t="s">
        <v>83</v>
      </c>
      <c r="E1742" s="112" t="s">
        <v>76</v>
      </c>
      <c r="F1742" s="120">
        <f>F1741</f>
        <v>0.15</v>
      </c>
      <c r="G1742" s="460">
        <v>11.55</v>
      </c>
      <c r="H1742" s="76">
        <f>ROUND(G1742*F1742,2)</f>
        <v>1.73</v>
      </c>
      <c r="I1742" s="69"/>
      <c r="J1742" s="69"/>
      <c r="K1742" s="70"/>
      <c r="L1742" s="70">
        <v>0</v>
      </c>
      <c r="N1742" s="56"/>
    </row>
    <row r="1743" spans="1:14" s="116" customFormat="1" ht="12" customHeight="1">
      <c r="A1743" s="119"/>
      <c r="B1743" s="119"/>
      <c r="C1743" s="119"/>
      <c r="D1743" s="113">
        <v>0</v>
      </c>
      <c r="E1743" s="112">
        <v>0</v>
      </c>
      <c r="F1743" s="120"/>
      <c r="G1743" s="460">
        <v>0</v>
      </c>
      <c r="H1743" s="109">
        <v>0</v>
      </c>
      <c r="I1743" s="69"/>
      <c r="J1743" s="69"/>
      <c r="K1743" s="70"/>
      <c r="L1743" s="70">
        <v>0</v>
      </c>
      <c r="N1743" s="56"/>
    </row>
    <row r="1744" spans="1:14" s="116" customFormat="1" ht="12" customHeight="1">
      <c r="A1744" s="112"/>
      <c r="B1744" s="112"/>
      <c r="C1744" s="112"/>
      <c r="D1744" s="113" t="s">
        <v>67</v>
      </c>
      <c r="E1744" s="112" t="s">
        <v>0</v>
      </c>
      <c r="F1744" s="805">
        <v>90.25</v>
      </c>
      <c r="G1744" s="805"/>
      <c r="H1744" s="109">
        <v>0</v>
      </c>
      <c r="I1744" s="69"/>
      <c r="J1744" s="69"/>
      <c r="K1744" s="70"/>
      <c r="L1744" s="70">
        <v>0</v>
      </c>
      <c r="N1744" s="56"/>
    </row>
    <row r="1745" spans="1:14" s="116" customFormat="1" ht="12" customHeight="1">
      <c r="A1745" s="112"/>
      <c r="B1745" s="112"/>
      <c r="C1745" s="112"/>
      <c r="D1745" s="113"/>
      <c r="E1745" s="112"/>
      <c r="F1745" s="120"/>
      <c r="G1745" s="122"/>
      <c r="H1745" s="122"/>
      <c r="J1745" s="123"/>
      <c r="K1745" s="70"/>
      <c r="L1745" s="70">
        <v>0</v>
      </c>
      <c r="N1745" s="56"/>
    </row>
    <row r="1746" spans="1:14" s="116" customFormat="1" ht="12" customHeight="1">
      <c r="A1746" s="112"/>
      <c r="B1746" s="112"/>
      <c r="C1746" s="112"/>
      <c r="D1746" s="113" t="s">
        <v>68</v>
      </c>
      <c r="E1746" s="112"/>
      <c r="F1746" s="120"/>
      <c r="G1746" s="122"/>
      <c r="H1746" s="109">
        <f>SUM(H1747:H1749)</f>
        <v>12.8</v>
      </c>
      <c r="I1746" s="69"/>
      <c r="J1746" s="69"/>
      <c r="K1746" s="70"/>
      <c r="L1746" s="70">
        <v>0</v>
      </c>
      <c r="N1746" s="56"/>
    </row>
    <row r="1747" spans="1:14" s="116" customFormat="1">
      <c r="A1747" s="117"/>
      <c r="B1747" s="117" t="s">
        <v>466</v>
      </c>
      <c r="C1747" s="112"/>
      <c r="D1747" s="124" t="str">
        <f>D1734</f>
        <v>anel de amarração</v>
      </c>
      <c r="E1747" s="112" t="s">
        <v>49</v>
      </c>
      <c r="F1747" s="120">
        <v>1</v>
      </c>
      <c r="G1747" s="121">
        <v>12.8</v>
      </c>
      <c r="H1747" s="76">
        <f>ROUND(G1747*F1747,2)</f>
        <v>12.8</v>
      </c>
      <c r="I1747" s="69"/>
      <c r="J1747" s="69"/>
      <c r="K1747" s="70"/>
      <c r="L1747" s="70">
        <v>0</v>
      </c>
      <c r="N1747" s="56"/>
    </row>
    <row r="1748" spans="1:14" s="116" customFormat="1">
      <c r="A1748" s="117"/>
      <c r="B1748" s="117"/>
      <c r="C1748" s="112"/>
      <c r="D1748" s="125"/>
      <c r="E1748" s="112"/>
      <c r="F1748" s="120"/>
      <c r="G1748" s="121"/>
      <c r="H1748" s="76"/>
      <c r="I1748" s="69"/>
      <c r="J1748" s="69"/>
      <c r="K1748" s="70"/>
      <c r="L1748" s="70"/>
      <c r="N1748" s="56"/>
    </row>
    <row r="1749" spans="1:14" s="116" customFormat="1" ht="12" customHeight="1">
      <c r="A1749" s="112"/>
      <c r="B1749" s="112"/>
      <c r="C1749" s="112"/>
      <c r="D1749" s="113">
        <v>0</v>
      </c>
      <c r="E1749" s="112">
        <v>0</v>
      </c>
      <c r="F1749" s="114"/>
      <c r="G1749" s="121">
        <v>0</v>
      </c>
      <c r="H1749" s="109"/>
      <c r="I1749" s="69"/>
      <c r="J1749" s="69"/>
      <c r="K1749" s="70"/>
      <c r="L1749" s="70">
        <v>0</v>
      </c>
      <c r="N1749" s="56"/>
    </row>
    <row r="1750" spans="1:14" s="116" customFormat="1" ht="12" customHeight="1">
      <c r="A1750" s="112"/>
      <c r="B1750" s="112"/>
      <c r="C1750" s="112"/>
      <c r="D1750" s="113" t="s">
        <v>71</v>
      </c>
      <c r="E1750" s="112"/>
      <c r="F1750" s="108"/>
      <c r="G1750" s="122"/>
      <c r="H1750" s="76">
        <f>+H1746+H1740+H1736</f>
        <v>15.780000000000001</v>
      </c>
      <c r="I1750" s="69"/>
      <c r="J1750" s="69"/>
      <c r="K1750" s="70"/>
      <c r="L1750" s="70">
        <v>0</v>
      </c>
      <c r="N1750" s="56"/>
    </row>
    <row r="1751" spans="1:14" s="116" customFormat="1" ht="12" customHeight="1">
      <c r="A1751" s="112"/>
      <c r="B1751" s="112"/>
      <c r="C1751" s="112"/>
      <c r="D1751" s="113" t="s">
        <v>72</v>
      </c>
      <c r="E1751" s="112" t="s">
        <v>0</v>
      </c>
      <c r="F1751" s="108"/>
      <c r="G1751" s="122"/>
      <c r="H1751" s="76">
        <f>ROUND(H1750*F1751/100,2)</f>
        <v>0</v>
      </c>
      <c r="I1751" s="69"/>
      <c r="J1751" s="69"/>
      <c r="K1751" s="70"/>
      <c r="L1751" s="70">
        <v>0</v>
      </c>
      <c r="N1751" s="56"/>
    </row>
    <row r="1752" spans="1:14" s="116" customFormat="1" ht="12" customHeight="1">
      <c r="A1752" s="112"/>
      <c r="B1752" s="112"/>
      <c r="C1752" s="112"/>
      <c r="D1752" s="113" t="s">
        <v>73</v>
      </c>
      <c r="E1752" s="112"/>
      <c r="F1752" s="114"/>
      <c r="G1752" s="122"/>
      <c r="H1752" s="76">
        <f>+H1751+H1750</f>
        <v>15.780000000000001</v>
      </c>
      <c r="I1752" s="69"/>
      <c r="J1752" s="69"/>
      <c r="K1752" s="70"/>
      <c r="L1752" s="70">
        <v>0</v>
      </c>
      <c r="N1752" s="56"/>
    </row>
    <row r="1753" spans="1:14" s="116" customFormat="1">
      <c r="A1753" s="112"/>
      <c r="B1753" s="112"/>
      <c r="C1753" s="112"/>
      <c r="D1753" s="113"/>
      <c r="E1753" s="112"/>
      <c r="F1753" s="114"/>
      <c r="G1753" s="122"/>
      <c r="H1753" s="109"/>
      <c r="I1753" s="69"/>
      <c r="J1753" s="69"/>
      <c r="K1753" s="70"/>
      <c r="L1753" s="70">
        <v>0</v>
      </c>
      <c r="N1753" s="56"/>
    </row>
    <row r="1754" spans="1:14">
      <c r="B1754" s="102"/>
      <c r="C1754" s="102"/>
    </row>
    <row r="1755" spans="1:14" s="59" customFormat="1" ht="30" customHeight="1">
      <c r="A1755" s="104"/>
      <c r="B1755" s="282" t="s">
        <v>1007</v>
      </c>
      <c r="C1755" s="149" t="s">
        <v>751</v>
      </c>
      <c r="D1755" s="145" t="s">
        <v>467</v>
      </c>
      <c r="E1755" s="144" t="s">
        <v>49</v>
      </c>
      <c r="F1755" s="146">
        <v>1</v>
      </c>
      <c r="G1755" s="173">
        <f>H1773</f>
        <v>57.56</v>
      </c>
      <c r="H1755" s="148">
        <f>TRUNC(G1755*F1755,2)</f>
        <v>57.56</v>
      </c>
      <c r="I1755" s="56"/>
      <c r="J1755" s="57">
        <v>806.71</v>
      </c>
      <c r="K1755" s="58">
        <v>806.70999999999992</v>
      </c>
      <c r="L1755" s="58">
        <v>806.71</v>
      </c>
      <c r="M1755" s="59">
        <v>0</v>
      </c>
    </row>
    <row r="1756" spans="1:14" s="29" customFormat="1" ht="12" customHeight="1">
      <c r="A1756" s="105"/>
      <c r="B1756" s="106"/>
      <c r="C1756" s="106"/>
      <c r="D1756" s="107"/>
      <c r="E1756" s="106"/>
      <c r="F1756" s="108"/>
      <c r="G1756" s="109"/>
      <c r="H1756" s="110"/>
      <c r="I1756" s="68"/>
      <c r="J1756" s="69"/>
      <c r="K1756" s="70"/>
      <c r="L1756" s="70">
        <v>0</v>
      </c>
      <c r="M1756" s="111">
        <f>M1755-H1755</f>
        <v>-57.56</v>
      </c>
      <c r="N1756" s="56"/>
    </row>
    <row r="1757" spans="1:14" s="116" customFormat="1" ht="12" customHeight="1">
      <c r="A1757" s="112"/>
      <c r="B1757" s="112"/>
      <c r="C1757" s="112"/>
      <c r="D1757" s="113" t="s">
        <v>65</v>
      </c>
      <c r="E1757" s="112"/>
      <c r="F1757" s="114"/>
      <c r="G1757" s="115"/>
      <c r="H1757" s="76">
        <f>SUM(H1758:H1760)</f>
        <v>0</v>
      </c>
      <c r="I1757" s="69"/>
      <c r="J1757" s="69"/>
      <c r="K1757" s="70"/>
      <c r="L1757" s="70">
        <v>0</v>
      </c>
      <c r="N1757" s="56"/>
    </row>
    <row r="1758" spans="1:14" s="116" customFormat="1" ht="12" customHeight="1">
      <c r="A1758" s="117"/>
      <c r="B1758" s="118"/>
      <c r="C1758" s="119"/>
      <c r="D1758" s="113"/>
      <c r="E1758" s="112"/>
      <c r="F1758" s="120"/>
      <c r="G1758" s="121"/>
      <c r="H1758" s="76"/>
      <c r="I1758" s="69"/>
      <c r="J1758" s="69"/>
      <c r="K1758" s="70"/>
      <c r="L1758" s="70">
        <v>0</v>
      </c>
      <c r="N1758" s="56"/>
    </row>
    <row r="1759" spans="1:14" s="116" customFormat="1" ht="12" customHeight="1">
      <c r="A1759" s="112"/>
      <c r="B1759" s="112"/>
      <c r="C1759" s="112"/>
      <c r="D1759" s="113">
        <v>0</v>
      </c>
      <c r="E1759" s="112">
        <v>0</v>
      </c>
      <c r="F1759" s="120"/>
      <c r="G1759" s="460">
        <v>0</v>
      </c>
      <c r="H1759" s="109">
        <v>0</v>
      </c>
      <c r="I1759" s="69"/>
      <c r="J1759" s="69"/>
      <c r="K1759" s="70"/>
      <c r="L1759" s="70">
        <v>0</v>
      </c>
      <c r="N1759" s="56"/>
    </row>
    <row r="1760" spans="1:14" s="116" customFormat="1" ht="12" customHeight="1">
      <c r="A1760" s="112"/>
      <c r="B1760" s="112"/>
      <c r="C1760" s="112"/>
      <c r="D1760" s="113">
        <v>0</v>
      </c>
      <c r="E1760" s="112">
        <v>0</v>
      </c>
      <c r="F1760" s="120"/>
      <c r="G1760" s="460">
        <v>0</v>
      </c>
      <c r="H1760" s="109">
        <v>0</v>
      </c>
      <c r="I1760" s="69"/>
      <c r="J1760" s="69"/>
      <c r="K1760" s="70"/>
      <c r="L1760" s="70">
        <v>0</v>
      </c>
      <c r="N1760" s="56"/>
    </row>
    <row r="1761" spans="1:14" s="116" customFormat="1" ht="12" customHeight="1">
      <c r="A1761" s="112"/>
      <c r="B1761" s="112"/>
      <c r="C1761" s="112"/>
      <c r="D1761" s="113" t="s">
        <v>66</v>
      </c>
      <c r="E1761" s="112"/>
      <c r="F1761" s="120"/>
      <c r="G1761" s="461"/>
      <c r="H1761" s="76">
        <f>SUM(H1762:H1765)</f>
        <v>5.9600000000000009</v>
      </c>
      <c r="I1761" s="69"/>
      <c r="J1761" s="69"/>
      <c r="K1761" s="70"/>
      <c r="L1761" s="70">
        <v>0</v>
      </c>
      <c r="N1761" s="56"/>
    </row>
    <row r="1762" spans="1:14" s="116" customFormat="1" ht="12" customHeight="1">
      <c r="A1762" s="117"/>
      <c r="B1762" s="118" t="s">
        <v>74</v>
      </c>
      <c r="C1762" s="119"/>
      <c r="D1762" s="113" t="s">
        <v>75</v>
      </c>
      <c r="E1762" s="112" t="s">
        <v>76</v>
      </c>
      <c r="F1762" s="120">
        <v>0.3</v>
      </c>
      <c r="G1762" s="460">
        <v>8.3000000000000007</v>
      </c>
      <c r="H1762" s="76">
        <f>ROUND(G1762*F1762,2)</f>
        <v>2.4900000000000002</v>
      </c>
      <c r="I1762" s="69"/>
      <c r="J1762" s="69"/>
      <c r="K1762" s="70"/>
      <c r="L1762" s="70">
        <v>0</v>
      </c>
      <c r="N1762" s="56"/>
    </row>
    <row r="1763" spans="1:14" s="116" customFormat="1" ht="12" customHeight="1">
      <c r="A1763" s="117"/>
      <c r="B1763" s="118" t="s">
        <v>82</v>
      </c>
      <c r="C1763" s="119"/>
      <c r="D1763" s="113" t="s">
        <v>83</v>
      </c>
      <c r="E1763" s="112" t="s">
        <v>76</v>
      </c>
      <c r="F1763" s="120">
        <f>F1762</f>
        <v>0.3</v>
      </c>
      <c r="G1763" s="460">
        <v>11.55</v>
      </c>
      <c r="H1763" s="76">
        <f>ROUND(G1763*F1763,2)</f>
        <v>3.47</v>
      </c>
      <c r="I1763" s="69"/>
      <c r="J1763" s="69"/>
      <c r="K1763" s="70"/>
      <c r="L1763" s="70">
        <v>0</v>
      </c>
      <c r="N1763" s="56"/>
    </row>
    <row r="1764" spans="1:14" s="116" customFormat="1" ht="12" customHeight="1">
      <c r="A1764" s="119"/>
      <c r="B1764" s="119"/>
      <c r="C1764" s="119"/>
      <c r="D1764" s="113">
        <v>0</v>
      </c>
      <c r="E1764" s="112">
        <v>0</v>
      </c>
      <c r="F1764" s="120"/>
      <c r="G1764" s="121">
        <v>0</v>
      </c>
      <c r="H1764" s="109">
        <v>0</v>
      </c>
      <c r="I1764" s="69"/>
      <c r="J1764" s="69"/>
      <c r="K1764" s="70"/>
      <c r="L1764" s="70">
        <v>0</v>
      </c>
      <c r="N1764" s="56"/>
    </row>
    <row r="1765" spans="1:14" s="116" customFormat="1" ht="12" customHeight="1">
      <c r="A1765" s="112"/>
      <c r="B1765" s="112"/>
      <c r="C1765" s="112"/>
      <c r="D1765" s="113" t="s">
        <v>67</v>
      </c>
      <c r="E1765" s="112" t="s">
        <v>0</v>
      </c>
      <c r="F1765" s="805">
        <v>90.25</v>
      </c>
      <c r="G1765" s="805"/>
      <c r="H1765" s="109">
        <v>0</v>
      </c>
      <c r="I1765" s="69"/>
      <c r="J1765" s="69"/>
      <c r="K1765" s="70"/>
      <c r="L1765" s="70">
        <v>0</v>
      </c>
      <c r="N1765" s="56"/>
    </row>
    <row r="1766" spans="1:14" s="116" customFormat="1" ht="12" customHeight="1">
      <c r="A1766" s="112"/>
      <c r="B1766" s="112"/>
      <c r="C1766" s="112"/>
      <c r="D1766" s="113"/>
      <c r="E1766" s="112"/>
      <c r="F1766" s="120"/>
      <c r="G1766" s="122"/>
      <c r="H1766" s="122"/>
      <c r="J1766" s="123"/>
      <c r="K1766" s="70"/>
      <c r="L1766" s="70">
        <v>0</v>
      </c>
      <c r="N1766" s="56"/>
    </row>
    <row r="1767" spans="1:14" s="116" customFormat="1" ht="12" customHeight="1">
      <c r="A1767" s="112"/>
      <c r="B1767" s="112"/>
      <c r="C1767" s="112"/>
      <c r="D1767" s="113" t="s">
        <v>68</v>
      </c>
      <c r="E1767" s="112"/>
      <c r="F1767" s="120"/>
      <c r="G1767" s="122"/>
      <c r="H1767" s="109">
        <f>SUM(H1768:H1770)</f>
        <v>51.6</v>
      </c>
      <c r="I1767" s="69"/>
      <c r="J1767" s="69"/>
      <c r="K1767" s="70"/>
      <c r="L1767" s="70">
        <v>0</v>
      </c>
      <c r="N1767" s="56"/>
    </row>
    <row r="1768" spans="1:14" s="116" customFormat="1">
      <c r="A1768" s="117"/>
      <c r="B1768" s="117" t="s">
        <v>468</v>
      </c>
      <c r="C1768" s="112"/>
      <c r="D1768" s="124" t="str">
        <f>D1755</f>
        <v>braço anti-balanço - 15kv</v>
      </c>
      <c r="E1768" s="112" t="s">
        <v>49</v>
      </c>
      <c r="F1768" s="120">
        <v>1</v>
      </c>
      <c r="G1768" s="121">
        <v>51.6</v>
      </c>
      <c r="H1768" s="76">
        <f>ROUND(G1768*F1768,2)</f>
        <v>51.6</v>
      </c>
      <c r="I1768" s="69"/>
      <c r="J1768" s="69"/>
      <c r="K1768" s="70"/>
      <c r="L1768" s="70">
        <v>0</v>
      </c>
      <c r="N1768" s="56"/>
    </row>
    <row r="1769" spans="1:14" s="116" customFormat="1">
      <c r="A1769" s="117"/>
      <c r="B1769" s="117"/>
      <c r="C1769" s="112"/>
      <c r="D1769" s="125"/>
      <c r="E1769" s="112"/>
      <c r="F1769" s="120"/>
      <c r="G1769" s="121"/>
      <c r="H1769" s="76"/>
      <c r="I1769" s="69"/>
      <c r="J1769" s="69"/>
      <c r="K1769" s="70"/>
      <c r="L1769" s="70"/>
      <c r="N1769" s="56"/>
    </row>
    <row r="1770" spans="1:14" s="116" customFormat="1" ht="12" customHeight="1">
      <c r="A1770" s="112"/>
      <c r="B1770" s="112"/>
      <c r="C1770" s="112"/>
      <c r="D1770" s="113">
        <v>0</v>
      </c>
      <c r="E1770" s="112">
        <v>0</v>
      </c>
      <c r="F1770" s="114"/>
      <c r="G1770" s="121">
        <v>0</v>
      </c>
      <c r="H1770" s="109"/>
      <c r="I1770" s="69"/>
      <c r="J1770" s="69"/>
      <c r="K1770" s="70"/>
      <c r="L1770" s="70">
        <v>0</v>
      </c>
      <c r="N1770" s="56"/>
    </row>
    <row r="1771" spans="1:14" s="116" customFormat="1" ht="12" customHeight="1">
      <c r="A1771" s="112"/>
      <c r="B1771" s="112"/>
      <c r="C1771" s="112"/>
      <c r="D1771" s="113" t="s">
        <v>71</v>
      </c>
      <c r="E1771" s="112"/>
      <c r="F1771" s="108"/>
      <c r="G1771" s="122"/>
      <c r="H1771" s="76">
        <f>+H1767+H1761+H1757</f>
        <v>57.56</v>
      </c>
      <c r="I1771" s="69"/>
      <c r="J1771" s="69"/>
      <c r="K1771" s="70"/>
      <c r="L1771" s="70">
        <v>0</v>
      </c>
      <c r="N1771" s="56"/>
    </row>
    <row r="1772" spans="1:14" s="116" customFormat="1" ht="12" customHeight="1">
      <c r="A1772" s="112"/>
      <c r="B1772" s="112"/>
      <c r="C1772" s="112"/>
      <c r="D1772" s="113" t="s">
        <v>72</v>
      </c>
      <c r="E1772" s="112" t="s">
        <v>0</v>
      </c>
      <c r="F1772" s="108"/>
      <c r="G1772" s="122"/>
      <c r="H1772" s="76">
        <f>ROUND(H1771*F1772/100,2)</f>
        <v>0</v>
      </c>
      <c r="I1772" s="69"/>
      <c r="J1772" s="69"/>
      <c r="K1772" s="70"/>
      <c r="L1772" s="70">
        <v>0</v>
      </c>
      <c r="N1772" s="56"/>
    </row>
    <row r="1773" spans="1:14" s="116" customFormat="1" ht="12" customHeight="1">
      <c r="A1773" s="112"/>
      <c r="B1773" s="112"/>
      <c r="C1773" s="112"/>
      <c r="D1773" s="113" t="s">
        <v>73</v>
      </c>
      <c r="E1773" s="112"/>
      <c r="F1773" s="114"/>
      <c r="G1773" s="122"/>
      <c r="H1773" s="76">
        <f>+H1772+H1771</f>
        <v>57.56</v>
      </c>
      <c r="I1773" s="69"/>
      <c r="J1773" s="69"/>
      <c r="K1773" s="70"/>
      <c r="L1773" s="70">
        <v>0</v>
      </c>
      <c r="N1773" s="56"/>
    </row>
    <row r="1774" spans="1:14" s="116" customFormat="1">
      <c r="A1774" s="112"/>
      <c r="B1774" s="112"/>
      <c r="C1774" s="112"/>
      <c r="D1774" s="113"/>
      <c r="E1774" s="112"/>
      <c r="F1774" s="114"/>
      <c r="G1774" s="122"/>
      <c r="H1774" s="109"/>
      <c r="I1774" s="69"/>
      <c r="J1774" s="69"/>
      <c r="K1774" s="70"/>
      <c r="L1774" s="70">
        <v>0</v>
      </c>
      <c r="N1774" s="56"/>
    </row>
    <row r="1775" spans="1:14">
      <c r="B1775" s="102"/>
      <c r="C1775" s="102"/>
    </row>
    <row r="1776" spans="1:14" s="59" customFormat="1" ht="30" customHeight="1">
      <c r="A1776" s="174"/>
      <c r="B1776" s="282" t="s">
        <v>1007</v>
      </c>
      <c r="C1776" s="149" t="s">
        <v>752</v>
      </c>
      <c r="D1776" s="145" t="s">
        <v>470</v>
      </c>
      <c r="E1776" s="144" t="s">
        <v>49</v>
      </c>
      <c r="F1776" s="146">
        <v>1</v>
      </c>
      <c r="G1776" s="173">
        <f>H1794</f>
        <v>61.46</v>
      </c>
      <c r="H1776" s="148">
        <f>TRUNC(G1776*F1776,2)</f>
        <v>61.46</v>
      </c>
      <c r="I1776" s="56"/>
      <c r="J1776" s="57">
        <v>806.71</v>
      </c>
      <c r="K1776" s="58">
        <v>806.70999999999992</v>
      </c>
      <c r="L1776" s="58">
        <v>806.71</v>
      </c>
      <c r="M1776" s="59">
        <v>0</v>
      </c>
    </row>
    <row r="1777" spans="1:14" s="29" customFormat="1" ht="12" customHeight="1">
      <c r="A1777" s="105"/>
      <c r="B1777" s="106"/>
      <c r="C1777" s="106"/>
      <c r="D1777" s="107"/>
      <c r="E1777" s="106"/>
      <c r="F1777" s="108"/>
      <c r="G1777" s="109"/>
      <c r="H1777" s="110"/>
      <c r="I1777" s="68"/>
      <c r="J1777" s="69"/>
      <c r="K1777" s="70"/>
      <c r="L1777" s="70">
        <v>0</v>
      </c>
      <c r="M1777" s="111">
        <f>M1776-H1776</f>
        <v>-61.46</v>
      </c>
      <c r="N1777" s="56"/>
    </row>
    <row r="1778" spans="1:14" s="116" customFormat="1" ht="12" customHeight="1">
      <c r="A1778" s="112"/>
      <c r="B1778" s="112"/>
      <c r="C1778" s="112"/>
      <c r="D1778" s="113" t="s">
        <v>65</v>
      </c>
      <c r="E1778" s="112"/>
      <c r="F1778" s="114"/>
      <c r="G1778" s="115"/>
      <c r="H1778" s="76">
        <f>SUM(H1779:H1781)</f>
        <v>0</v>
      </c>
      <c r="I1778" s="69"/>
      <c r="J1778" s="69"/>
      <c r="K1778" s="70"/>
      <c r="L1778" s="70">
        <v>0</v>
      </c>
      <c r="N1778" s="56"/>
    </row>
    <row r="1779" spans="1:14" s="116" customFormat="1" ht="12" customHeight="1">
      <c r="A1779" s="117"/>
      <c r="B1779" s="118"/>
      <c r="C1779" s="119"/>
      <c r="D1779" s="113"/>
      <c r="E1779" s="112"/>
      <c r="F1779" s="120"/>
      <c r="G1779" s="121"/>
      <c r="H1779" s="76"/>
      <c r="I1779" s="69"/>
      <c r="J1779" s="69"/>
      <c r="K1779" s="70"/>
      <c r="L1779" s="70">
        <v>0</v>
      </c>
      <c r="N1779" s="56"/>
    </row>
    <row r="1780" spans="1:14" s="116" customFormat="1" ht="12" customHeight="1">
      <c r="A1780" s="112"/>
      <c r="B1780" s="112"/>
      <c r="C1780" s="112"/>
      <c r="D1780" s="113">
        <v>0</v>
      </c>
      <c r="E1780" s="112">
        <v>0</v>
      </c>
      <c r="F1780" s="120"/>
      <c r="G1780" s="121">
        <v>0</v>
      </c>
      <c r="H1780" s="109">
        <v>0</v>
      </c>
      <c r="I1780" s="69"/>
      <c r="J1780" s="69"/>
      <c r="K1780" s="70"/>
      <c r="L1780" s="70">
        <v>0</v>
      </c>
      <c r="N1780" s="56"/>
    </row>
    <row r="1781" spans="1:14" s="116" customFormat="1" ht="12" customHeight="1">
      <c r="A1781" s="112"/>
      <c r="B1781" s="112"/>
      <c r="C1781" s="112"/>
      <c r="D1781" s="113">
        <v>0</v>
      </c>
      <c r="E1781" s="112">
        <v>0</v>
      </c>
      <c r="F1781" s="120"/>
      <c r="G1781" s="121">
        <v>0</v>
      </c>
      <c r="H1781" s="109">
        <v>0</v>
      </c>
      <c r="I1781" s="69"/>
      <c r="J1781" s="69"/>
      <c r="K1781" s="70"/>
      <c r="L1781" s="70">
        <v>0</v>
      </c>
      <c r="N1781" s="56"/>
    </row>
    <row r="1782" spans="1:14" s="116" customFormat="1" ht="12" customHeight="1">
      <c r="A1782" s="112"/>
      <c r="B1782" s="112"/>
      <c r="C1782" s="112"/>
      <c r="D1782" s="113" t="s">
        <v>66</v>
      </c>
      <c r="E1782" s="112"/>
      <c r="F1782" s="120"/>
      <c r="G1782" s="461"/>
      <c r="H1782" s="76">
        <f>SUM(H1783:H1786)</f>
        <v>5.9600000000000009</v>
      </c>
      <c r="I1782" s="69"/>
      <c r="J1782" s="69"/>
      <c r="K1782" s="70"/>
      <c r="L1782" s="70">
        <v>0</v>
      </c>
      <c r="N1782" s="56"/>
    </row>
    <row r="1783" spans="1:14" s="116" customFormat="1" ht="12" customHeight="1">
      <c r="A1783" s="117"/>
      <c r="B1783" s="118" t="s">
        <v>74</v>
      </c>
      <c r="C1783" s="119"/>
      <c r="D1783" s="113" t="s">
        <v>75</v>
      </c>
      <c r="E1783" s="112" t="s">
        <v>76</v>
      </c>
      <c r="F1783" s="120">
        <v>0.3</v>
      </c>
      <c r="G1783" s="460">
        <v>8.3000000000000007</v>
      </c>
      <c r="H1783" s="76">
        <f>ROUND(G1783*F1783,2)</f>
        <v>2.4900000000000002</v>
      </c>
      <c r="I1783" s="69"/>
      <c r="J1783" s="69"/>
      <c r="K1783" s="70"/>
      <c r="L1783" s="70">
        <v>0</v>
      </c>
      <c r="N1783" s="56"/>
    </row>
    <row r="1784" spans="1:14" s="116" customFormat="1" ht="12" customHeight="1">
      <c r="A1784" s="117"/>
      <c r="B1784" s="118" t="s">
        <v>82</v>
      </c>
      <c r="C1784" s="119"/>
      <c r="D1784" s="113" t="s">
        <v>83</v>
      </c>
      <c r="E1784" s="112" t="s">
        <v>76</v>
      </c>
      <c r="F1784" s="120">
        <f>F1783</f>
        <v>0.3</v>
      </c>
      <c r="G1784" s="460">
        <v>11.55</v>
      </c>
      <c r="H1784" s="76">
        <f>ROUND(G1784*F1784,2)</f>
        <v>3.47</v>
      </c>
      <c r="I1784" s="69"/>
      <c r="J1784" s="69"/>
      <c r="K1784" s="70"/>
      <c r="L1784" s="70">
        <v>0</v>
      </c>
      <c r="N1784" s="56"/>
    </row>
    <row r="1785" spans="1:14" s="116" customFormat="1" ht="12" customHeight="1">
      <c r="A1785" s="119"/>
      <c r="B1785" s="119"/>
      <c r="C1785" s="119"/>
      <c r="D1785" s="113">
        <v>0</v>
      </c>
      <c r="E1785" s="112">
        <v>0</v>
      </c>
      <c r="F1785" s="120"/>
      <c r="G1785" s="460">
        <v>0</v>
      </c>
      <c r="H1785" s="109">
        <v>0</v>
      </c>
      <c r="I1785" s="69"/>
      <c r="J1785" s="69"/>
      <c r="K1785" s="70"/>
      <c r="L1785" s="70">
        <v>0</v>
      </c>
      <c r="N1785" s="56"/>
    </row>
    <row r="1786" spans="1:14" s="116" customFormat="1" ht="12" customHeight="1">
      <c r="A1786" s="112"/>
      <c r="B1786" s="112"/>
      <c r="C1786" s="112"/>
      <c r="D1786" s="113" t="s">
        <v>67</v>
      </c>
      <c r="E1786" s="112" t="s">
        <v>0</v>
      </c>
      <c r="F1786" s="805">
        <v>90.25</v>
      </c>
      <c r="G1786" s="805"/>
      <c r="H1786" s="109">
        <v>0</v>
      </c>
      <c r="I1786" s="69"/>
      <c r="J1786" s="69"/>
      <c r="K1786" s="70"/>
      <c r="L1786" s="70">
        <v>0</v>
      </c>
      <c r="N1786" s="56"/>
    </row>
    <row r="1787" spans="1:14" s="116" customFormat="1" ht="12" customHeight="1">
      <c r="A1787" s="112"/>
      <c r="B1787" s="112"/>
      <c r="C1787" s="112"/>
      <c r="D1787" s="113"/>
      <c r="E1787" s="112"/>
      <c r="F1787" s="120"/>
      <c r="G1787" s="122"/>
      <c r="H1787" s="122"/>
      <c r="J1787" s="123"/>
      <c r="K1787" s="70"/>
      <c r="L1787" s="70">
        <v>0</v>
      </c>
      <c r="N1787" s="56"/>
    </row>
    <row r="1788" spans="1:14" s="116" customFormat="1" ht="12" customHeight="1">
      <c r="A1788" s="112"/>
      <c r="B1788" s="112"/>
      <c r="C1788" s="112"/>
      <c r="D1788" s="113" t="s">
        <v>68</v>
      </c>
      <c r="E1788" s="112"/>
      <c r="F1788" s="120"/>
      <c r="G1788" s="122"/>
      <c r="H1788" s="109">
        <f>SUM(H1789:H1791)</f>
        <v>55.5</v>
      </c>
      <c r="I1788" s="69"/>
      <c r="J1788" s="69"/>
      <c r="K1788" s="70"/>
      <c r="L1788" s="70">
        <v>0</v>
      </c>
      <c r="N1788" s="56"/>
    </row>
    <row r="1789" spans="1:14" s="116" customFormat="1">
      <c r="A1789" s="117"/>
      <c r="B1789" s="117" t="s">
        <v>471</v>
      </c>
      <c r="C1789" s="112"/>
      <c r="D1789" s="124" t="str">
        <f>D1776</f>
        <v>isolador de pino polimerico</v>
      </c>
      <c r="E1789" s="112" t="s">
        <v>49</v>
      </c>
      <c r="F1789" s="120">
        <v>1</v>
      </c>
      <c r="G1789" s="121">
        <v>55.5</v>
      </c>
      <c r="H1789" s="76">
        <f>ROUND(G1789*F1789,2)</f>
        <v>55.5</v>
      </c>
      <c r="I1789" s="69"/>
      <c r="J1789" s="69"/>
      <c r="K1789" s="70"/>
      <c r="L1789" s="70">
        <v>0</v>
      </c>
      <c r="N1789" s="56"/>
    </row>
    <row r="1790" spans="1:14" s="116" customFormat="1">
      <c r="A1790" s="117"/>
      <c r="B1790" s="117"/>
      <c r="C1790" s="112"/>
      <c r="D1790" s="125"/>
      <c r="E1790" s="112"/>
      <c r="F1790" s="120"/>
      <c r="G1790" s="121"/>
      <c r="H1790" s="76"/>
      <c r="I1790" s="69"/>
      <c r="J1790" s="69"/>
      <c r="K1790" s="70"/>
      <c r="L1790" s="70"/>
      <c r="N1790" s="56"/>
    </row>
    <row r="1791" spans="1:14" s="116" customFormat="1" ht="12" customHeight="1">
      <c r="A1791" s="112"/>
      <c r="B1791" s="112"/>
      <c r="C1791" s="112"/>
      <c r="D1791" s="113">
        <v>0</v>
      </c>
      <c r="E1791" s="112">
        <v>0</v>
      </c>
      <c r="F1791" s="114"/>
      <c r="G1791" s="121">
        <v>0</v>
      </c>
      <c r="H1791" s="109"/>
      <c r="I1791" s="69"/>
      <c r="J1791" s="69"/>
      <c r="K1791" s="70"/>
      <c r="L1791" s="70">
        <v>0</v>
      </c>
      <c r="N1791" s="56"/>
    </row>
    <row r="1792" spans="1:14" s="116" customFormat="1" ht="12" customHeight="1">
      <c r="A1792" s="112"/>
      <c r="B1792" s="112"/>
      <c r="C1792" s="112"/>
      <c r="D1792" s="113" t="s">
        <v>71</v>
      </c>
      <c r="E1792" s="112"/>
      <c r="F1792" s="108"/>
      <c r="G1792" s="122"/>
      <c r="H1792" s="76">
        <f>+H1788+H1782+H1778</f>
        <v>61.46</v>
      </c>
      <c r="I1792" s="69"/>
      <c r="J1792" s="69"/>
      <c r="K1792" s="70"/>
      <c r="L1792" s="70">
        <v>0</v>
      </c>
      <c r="N1792" s="56"/>
    </row>
    <row r="1793" spans="1:14" s="116" customFormat="1" ht="12" customHeight="1">
      <c r="A1793" s="112"/>
      <c r="B1793" s="112"/>
      <c r="C1793" s="112"/>
      <c r="D1793" s="113" t="s">
        <v>72</v>
      </c>
      <c r="E1793" s="112" t="s">
        <v>0</v>
      </c>
      <c r="F1793" s="108"/>
      <c r="G1793" s="122"/>
      <c r="H1793" s="76">
        <f>ROUND(H1792*F1793/100,2)</f>
        <v>0</v>
      </c>
      <c r="I1793" s="69"/>
      <c r="J1793" s="69"/>
      <c r="K1793" s="70"/>
      <c r="L1793" s="70">
        <v>0</v>
      </c>
      <c r="N1793" s="56"/>
    </row>
    <row r="1794" spans="1:14" s="116" customFormat="1" ht="12" customHeight="1">
      <c r="A1794" s="112"/>
      <c r="B1794" s="112"/>
      <c r="C1794" s="112"/>
      <c r="D1794" s="113" t="s">
        <v>73</v>
      </c>
      <c r="E1794" s="112"/>
      <c r="F1794" s="114"/>
      <c r="G1794" s="122"/>
      <c r="H1794" s="76">
        <f>+H1793+H1792</f>
        <v>61.46</v>
      </c>
      <c r="I1794" s="69"/>
      <c r="J1794" s="69"/>
      <c r="K1794" s="70"/>
      <c r="L1794" s="70">
        <v>0</v>
      </c>
      <c r="N1794" s="56"/>
    </row>
    <row r="1795" spans="1:14" s="116" customFormat="1">
      <c r="A1795" s="112"/>
      <c r="B1795" s="112"/>
      <c r="C1795" s="112"/>
      <c r="D1795" s="113"/>
      <c r="E1795" s="112"/>
      <c r="F1795" s="114"/>
      <c r="G1795" s="122"/>
      <c r="H1795" s="109"/>
      <c r="I1795" s="69"/>
      <c r="J1795" s="69"/>
      <c r="K1795" s="70"/>
      <c r="L1795" s="70">
        <v>0</v>
      </c>
      <c r="N1795" s="56"/>
    </row>
    <row r="1796" spans="1:14">
      <c r="B1796" s="102"/>
      <c r="C1796" s="102"/>
    </row>
    <row r="1797" spans="1:14" s="59" customFormat="1" ht="30" customHeight="1">
      <c r="A1797" s="174"/>
      <c r="B1797" s="282" t="s">
        <v>1007</v>
      </c>
      <c r="C1797" s="149" t="s">
        <v>753</v>
      </c>
      <c r="D1797" s="145" t="s">
        <v>534</v>
      </c>
      <c r="E1797" s="144" t="s">
        <v>49</v>
      </c>
      <c r="F1797" s="146">
        <v>1</v>
      </c>
      <c r="G1797" s="173">
        <f>H1815</f>
        <v>32.46</v>
      </c>
      <c r="H1797" s="148">
        <f>TRUNC(G1797*F1797,2)</f>
        <v>32.46</v>
      </c>
      <c r="I1797" s="56"/>
      <c r="J1797" s="57">
        <v>806.71</v>
      </c>
      <c r="K1797" s="58">
        <v>806.70999999999992</v>
      </c>
      <c r="L1797" s="58">
        <v>806.71</v>
      </c>
      <c r="M1797" s="59">
        <v>0</v>
      </c>
    </row>
    <row r="1798" spans="1:14" s="29" customFormat="1" ht="12" customHeight="1">
      <c r="A1798" s="105"/>
      <c r="B1798" s="106"/>
      <c r="C1798" s="106"/>
      <c r="D1798" s="107"/>
      <c r="E1798" s="106"/>
      <c r="F1798" s="108"/>
      <c r="G1798" s="109"/>
      <c r="H1798" s="110"/>
      <c r="I1798" s="68"/>
      <c r="J1798" s="69"/>
      <c r="K1798" s="70"/>
      <c r="L1798" s="70">
        <v>0</v>
      </c>
      <c r="M1798" s="111">
        <f>M1797-H1797</f>
        <v>-32.46</v>
      </c>
      <c r="N1798" s="56"/>
    </row>
    <row r="1799" spans="1:14" s="116" customFormat="1" ht="12" customHeight="1">
      <c r="A1799" s="112"/>
      <c r="B1799" s="112"/>
      <c r="C1799" s="112"/>
      <c r="D1799" s="113" t="s">
        <v>65</v>
      </c>
      <c r="E1799" s="112"/>
      <c r="F1799" s="114"/>
      <c r="G1799" s="115"/>
      <c r="H1799" s="76">
        <f>SUM(H1800:H1802)</f>
        <v>0</v>
      </c>
      <c r="I1799" s="69"/>
      <c r="J1799" s="69"/>
      <c r="K1799" s="70"/>
      <c r="L1799" s="70">
        <v>0</v>
      </c>
      <c r="N1799" s="56"/>
    </row>
    <row r="1800" spans="1:14" s="116" customFormat="1" ht="12" customHeight="1">
      <c r="A1800" s="117"/>
      <c r="B1800" s="118"/>
      <c r="C1800" s="119"/>
      <c r="D1800" s="113"/>
      <c r="E1800" s="112"/>
      <c r="F1800" s="120"/>
      <c r="G1800" s="121"/>
      <c r="H1800" s="76"/>
      <c r="I1800" s="69"/>
      <c r="J1800" s="69"/>
      <c r="K1800" s="70"/>
      <c r="L1800" s="70">
        <v>0</v>
      </c>
      <c r="N1800" s="56"/>
    </row>
    <row r="1801" spans="1:14" s="116" customFormat="1" ht="12" customHeight="1">
      <c r="A1801" s="112"/>
      <c r="B1801" s="112"/>
      <c r="C1801" s="112"/>
      <c r="D1801" s="113">
        <v>0</v>
      </c>
      <c r="E1801" s="112">
        <v>0</v>
      </c>
      <c r="F1801" s="120"/>
      <c r="G1801" s="121">
        <v>0</v>
      </c>
      <c r="H1801" s="109">
        <v>0</v>
      </c>
      <c r="I1801" s="69"/>
      <c r="J1801" s="69"/>
      <c r="K1801" s="70"/>
      <c r="L1801" s="70">
        <v>0</v>
      </c>
      <c r="N1801" s="56"/>
    </row>
    <row r="1802" spans="1:14" s="116" customFormat="1" ht="12" customHeight="1">
      <c r="A1802" s="112"/>
      <c r="B1802" s="112"/>
      <c r="C1802" s="112"/>
      <c r="D1802" s="113">
        <v>0</v>
      </c>
      <c r="E1802" s="112">
        <v>0</v>
      </c>
      <c r="F1802" s="120"/>
      <c r="G1802" s="121">
        <v>0</v>
      </c>
      <c r="H1802" s="109">
        <v>0</v>
      </c>
      <c r="I1802" s="69"/>
      <c r="J1802" s="69"/>
      <c r="K1802" s="70"/>
      <c r="L1802" s="70">
        <v>0</v>
      </c>
      <c r="N1802" s="56"/>
    </row>
    <row r="1803" spans="1:14" s="116" customFormat="1" ht="12" customHeight="1">
      <c r="A1803" s="112"/>
      <c r="B1803" s="112"/>
      <c r="C1803" s="112"/>
      <c r="D1803" s="113" t="s">
        <v>66</v>
      </c>
      <c r="E1803" s="112"/>
      <c r="F1803" s="120"/>
      <c r="G1803" s="461"/>
      <c r="H1803" s="76">
        <f>SUM(H1804:H1807)</f>
        <v>5.9600000000000009</v>
      </c>
      <c r="I1803" s="69"/>
      <c r="J1803" s="69"/>
      <c r="K1803" s="70"/>
      <c r="L1803" s="70">
        <v>0</v>
      </c>
      <c r="N1803" s="56"/>
    </row>
    <row r="1804" spans="1:14" s="116" customFormat="1" ht="12" customHeight="1">
      <c r="A1804" s="117"/>
      <c r="B1804" s="118" t="s">
        <v>74</v>
      </c>
      <c r="C1804" s="119"/>
      <c r="D1804" s="113" t="s">
        <v>75</v>
      </c>
      <c r="E1804" s="112" t="s">
        <v>76</v>
      </c>
      <c r="F1804" s="120">
        <v>0.3</v>
      </c>
      <c r="G1804" s="460">
        <v>8.3000000000000007</v>
      </c>
      <c r="H1804" s="76">
        <f>ROUND(G1804*F1804,2)</f>
        <v>2.4900000000000002</v>
      </c>
      <c r="I1804" s="69"/>
      <c r="J1804" s="69"/>
      <c r="K1804" s="70"/>
      <c r="L1804" s="70">
        <v>0</v>
      </c>
      <c r="N1804" s="56"/>
    </row>
    <row r="1805" spans="1:14" s="116" customFormat="1" ht="12" customHeight="1">
      <c r="A1805" s="117"/>
      <c r="B1805" s="118" t="s">
        <v>82</v>
      </c>
      <c r="C1805" s="119"/>
      <c r="D1805" s="113" t="s">
        <v>83</v>
      </c>
      <c r="E1805" s="112" t="s">
        <v>76</v>
      </c>
      <c r="F1805" s="120">
        <f>F1804</f>
        <v>0.3</v>
      </c>
      <c r="G1805" s="460">
        <v>11.55</v>
      </c>
      <c r="H1805" s="76">
        <f>ROUND(G1805*F1805,2)</f>
        <v>3.47</v>
      </c>
      <c r="I1805" s="69"/>
      <c r="J1805" s="69"/>
      <c r="K1805" s="70"/>
      <c r="L1805" s="70">
        <v>0</v>
      </c>
      <c r="N1805" s="56"/>
    </row>
    <row r="1806" spans="1:14" s="116" customFormat="1" ht="12" customHeight="1">
      <c r="A1806" s="119"/>
      <c r="B1806" s="119"/>
      <c r="C1806" s="119"/>
      <c r="D1806" s="113">
        <v>0</v>
      </c>
      <c r="E1806" s="112">
        <v>0</v>
      </c>
      <c r="F1806" s="120"/>
      <c r="G1806" s="121">
        <v>0</v>
      </c>
      <c r="H1806" s="109">
        <v>0</v>
      </c>
      <c r="I1806" s="69"/>
      <c r="J1806" s="69"/>
      <c r="K1806" s="70"/>
      <c r="L1806" s="70">
        <v>0</v>
      </c>
      <c r="N1806" s="56"/>
    </row>
    <row r="1807" spans="1:14" s="116" customFormat="1" ht="12" customHeight="1">
      <c r="A1807" s="112"/>
      <c r="B1807" s="112"/>
      <c r="C1807" s="112"/>
      <c r="D1807" s="113" t="s">
        <v>67</v>
      </c>
      <c r="E1807" s="112" t="s">
        <v>0</v>
      </c>
      <c r="F1807" s="805">
        <v>90.25</v>
      </c>
      <c r="G1807" s="805"/>
      <c r="H1807" s="109">
        <v>0</v>
      </c>
      <c r="I1807" s="69"/>
      <c r="J1807" s="69"/>
      <c r="K1807" s="70"/>
      <c r="L1807" s="70">
        <v>0</v>
      </c>
      <c r="N1807" s="56"/>
    </row>
    <row r="1808" spans="1:14" s="116" customFormat="1" ht="12" customHeight="1">
      <c r="A1808" s="112"/>
      <c r="B1808" s="112"/>
      <c r="C1808" s="112"/>
      <c r="D1808" s="113"/>
      <c r="E1808" s="112"/>
      <c r="F1808" s="120"/>
      <c r="G1808" s="122"/>
      <c r="H1808" s="122"/>
      <c r="J1808" s="123"/>
      <c r="K1808" s="70"/>
      <c r="L1808" s="70">
        <v>0</v>
      </c>
      <c r="N1808" s="56"/>
    </row>
    <row r="1809" spans="1:14" s="116" customFormat="1" ht="12" customHeight="1">
      <c r="A1809" s="112"/>
      <c r="B1809" s="112"/>
      <c r="C1809" s="112"/>
      <c r="D1809" s="113" t="s">
        <v>68</v>
      </c>
      <c r="E1809" s="112"/>
      <c r="F1809" s="120"/>
      <c r="G1809" s="122"/>
      <c r="H1809" s="109">
        <f>SUM(H1810:H1812)</f>
        <v>26.5</v>
      </c>
      <c r="I1809" s="69"/>
      <c r="J1809" s="69"/>
      <c r="K1809" s="70"/>
      <c r="L1809" s="70">
        <v>0</v>
      </c>
      <c r="N1809" s="56"/>
    </row>
    <row r="1810" spans="1:14" s="116" customFormat="1">
      <c r="A1810" s="117"/>
      <c r="B1810" s="117" t="s">
        <v>633</v>
      </c>
      <c r="C1810" s="112"/>
      <c r="D1810" s="124" t="str">
        <f>D1797</f>
        <v>Pino curto para isolador de pino</v>
      </c>
      <c r="E1810" s="112" t="s">
        <v>49</v>
      </c>
      <c r="F1810" s="120">
        <v>1</v>
      </c>
      <c r="G1810" s="121">
        <v>26.5</v>
      </c>
      <c r="H1810" s="76">
        <f>ROUND(G1810*F1810,2)</f>
        <v>26.5</v>
      </c>
      <c r="I1810" s="69"/>
      <c r="J1810" s="69"/>
      <c r="K1810" s="70"/>
      <c r="L1810" s="70">
        <v>0</v>
      </c>
      <c r="N1810" s="56"/>
    </row>
    <row r="1811" spans="1:14" s="116" customFormat="1">
      <c r="A1811" s="117"/>
      <c r="B1811" s="117"/>
      <c r="C1811" s="112"/>
      <c r="D1811" s="125"/>
      <c r="E1811" s="112"/>
      <c r="F1811" s="120"/>
      <c r="G1811" s="121"/>
      <c r="H1811" s="76"/>
      <c r="I1811" s="69"/>
      <c r="J1811" s="69"/>
      <c r="K1811" s="70"/>
      <c r="L1811" s="70"/>
      <c r="N1811" s="56"/>
    </row>
    <row r="1812" spans="1:14" s="116" customFormat="1" ht="12" customHeight="1">
      <c r="A1812" s="112"/>
      <c r="B1812" s="112"/>
      <c r="C1812" s="112"/>
      <c r="D1812" s="113">
        <v>0</v>
      </c>
      <c r="E1812" s="112">
        <v>0</v>
      </c>
      <c r="F1812" s="114"/>
      <c r="G1812" s="121">
        <v>0</v>
      </c>
      <c r="H1812" s="109"/>
      <c r="I1812" s="69"/>
      <c r="J1812" s="69"/>
      <c r="K1812" s="70"/>
      <c r="L1812" s="70">
        <v>0</v>
      </c>
      <c r="N1812" s="56"/>
    </row>
    <row r="1813" spans="1:14" s="116" customFormat="1" ht="12" customHeight="1">
      <c r="A1813" s="112"/>
      <c r="B1813" s="112"/>
      <c r="C1813" s="112"/>
      <c r="D1813" s="113" t="s">
        <v>71</v>
      </c>
      <c r="E1813" s="112"/>
      <c r="F1813" s="108"/>
      <c r="G1813" s="122"/>
      <c r="H1813" s="76">
        <f>+H1809+H1803+H1799</f>
        <v>32.46</v>
      </c>
      <c r="I1813" s="69"/>
      <c r="J1813" s="69"/>
      <c r="K1813" s="70"/>
      <c r="L1813" s="70">
        <v>0</v>
      </c>
      <c r="N1813" s="56"/>
    </row>
    <row r="1814" spans="1:14" s="116" customFormat="1" ht="12" customHeight="1">
      <c r="A1814" s="112"/>
      <c r="B1814" s="112"/>
      <c r="C1814" s="112"/>
      <c r="D1814" s="113" t="s">
        <v>72</v>
      </c>
      <c r="E1814" s="112" t="s">
        <v>0</v>
      </c>
      <c r="F1814" s="108"/>
      <c r="G1814" s="122"/>
      <c r="H1814" s="76">
        <f>ROUND(H1813*F1814/100,2)</f>
        <v>0</v>
      </c>
      <c r="I1814" s="69"/>
      <c r="J1814" s="69"/>
      <c r="K1814" s="70"/>
      <c r="L1814" s="70">
        <v>0</v>
      </c>
      <c r="N1814" s="56"/>
    </row>
    <row r="1815" spans="1:14" s="116" customFormat="1" ht="12" customHeight="1">
      <c r="A1815" s="112"/>
      <c r="B1815" s="112"/>
      <c r="C1815" s="112"/>
      <c r="D1815" s="113" t="s">
        <v>73</v>
      </c>
      <c r="E1815" s="112"/>
      <c r="F1815" s="114"/>
      <c r="G1815" s="122"/>
      <c r="H1815" s="76">
        <f>+H1814+H1813</f>
        <v>32.46</v>
      </c>
      <c r="I1815" s="69"/>
      <c r="J1815" s="69"/>
      <c r="K1815" s="70"/>
      <c r="L1815" s="70">
        <v>0</v>
      </c>
      <c r="N1815" s="56"/>
    </row>
    <row r="1816" spans="1:14" s="116" customFormat="1">
      <c r="A1816" s="112"/>
      <c r="B1816" s="112"/>
      <c r="C1816" s="112"/>
      <c r="D1816" s="113"/>
      <c r="E1816" s="112"/>
      <c r="F1816" s="114"/>
      <c r="G1816" s="122"/>
      <c r="H1816" s="109"/>
      <c r="I1816" s="69"/>
      <c r="J1816" s="69"/>
      <c r="K1816" s="70"/>
      <c r="L1816" s="70">
        <v>0</v>
      </c>
      <c r="N1816" s="56"/>
    </row>
    <row r="1817" spans="1:14">
      <c r="B1817" s="102"/>
      <c r="C1817" s="102"/>
    </row>
    <row r="1818" spans="1:14" s="59" customFormat="1" ht="30" customHeight="1">
      <c r="A1818" s="104"/>
      <c r="B1818" s="282" t="s">
        <v>1007</v>
      </c>
      <c r="C1818" s="149" t="s">
        <v>754</v>
      </c>
      <c r="D1818" s="145" t="s">
        <v>435</v>
      </c>
      <c r="E1818" s="144" t="s">
        <v>49</v>
      </c>
      <c r="F1818" s="146">
        <v>1</v>
      </c>
      <c r="G1818" s="173">
        <f>H1836</f>
        <v>98.110000000000014</v>
      </c>
      <c r="H1818" s="148">
        <f>TRUNC(G1818*F1818,2)</f>
        <v>98.11</v>
      </c>
      <c r="I1818" s="56"/>
      <c r="J1818" s="57">
        <v>806.71</v>
      </c>
      <c r="K1818" s="58">
        <v>806.70999999999992</v>
      </c>
      <c r="L1818" s="58">
        <v>806.71</v>
      </c>
      <c r="M1818" s="59">
        <v>0</v>
      </c>
    </row>
    <row r="1819" spans="1:14" s="29" customFormat="1" ht="12" customHeight="1">
      <c r="A1819" s="105"/>
      <c r="B1819" s="106"/>
      <c r="C1819" s="106"/>
      <c r="D1819" s="107"/>
      <c r="E1819" s="106"/>
      <c r="F1819" s="108"/>
      <c r="G1819" s="109"/>
      <c r="H1819" s="110"/>
      <c r="I1819" s="68"/>
      <c r="J1819" s="69"/>
      <c r="K1819" s="70"/>
      <c r="L1819" s="70">
        <v>0</v>
      </c>
      <c r="M1819" s="111">
        <f>M1818-H1818</f>
        <v>-98.11</v>
      </c>
      <c r="N1819" s="56"/>
    </row>
    <row r="1820" spans="1:14" s="116" customFormat="1" ht="12" customHeight="1">
      <c r="A1820" s="112"/>
      <c r="B1820" s="112"/>
      <c r="C1820" s="112"/>
      <c r="D1820" s="113" t="s">
        <v>65</v>
      </c>
      <c r="E1820" s="112"/>
      <c r="F1820" s="114"/>
      <c r="G1820" s="115"/>
      <c r="H1820" s="76">
        <f>SUM(H1821:H1823)</f>
        <v>0</v>
      </c>
      <c r="I1820" s="69"/>
      <c r="J1820" s="69"/>
      <c r="K1820" s="70"/>
      <c r="L1820" s="70">
        <v>0</v>
      </c>
      <c r="N1820" s="56"/>
    </row>
    <row r="1821" spans="1:14" s="116" customFormat="1" ht="12" customHeight="1">
      <c r="A1821" s="117"/>
      <c r="B1821" s="118"/>
      <c r="C1821" s="119"/>
      <c r="D1821" s="113"/>
      <c r="E1821" s="112"/>
      <c r="F1821" s="120"/>
      <c r="G1821" s="121"/>
      <c r="H1821" s="76"/>
      <c r="I1821" s="69"/>
      <c r="J1821" s="69"/>
      <c r="K1821" s="70"/>
      <c r="L1821" s="70">
        <v>0</v>
      </c>
      <c r="N1821" s="56"/>
    </row>
    <row r="1822" spans="1:14" s="116" customFormat="1" ht="12" customHeight="1">
      <c r="A1822" s="112"/>
      <c r="B1822" s="112"/>
      <c r="C1822" s="112"/>
      <c r="D1822" s="113">
        <v>0</v>
      </c>
      <c r="E1822" s="112">
        <v>0</v>
      </c>
      <c r="F1822" s="120"/>
      <c r="G1822" s="121">
        <v>0</v>
      </c>
      <c r="H1822" s="109">
        <v>0</v>
      </c>
      <c r="I1822" s="69"/>
      <c r="J1822" s="69"/>
      <c r="K1822" s="70"/>
      <c r="L1822" s="70">
        <v>0</v>
      </c>
      <c r="N1822" s="56"/>
    </row>
    <row r="1823" spans="1:14" s="116" customFormat="1" ht="12" customHeight="1">
      <c r="A1823" s="112"/>
      <c r="B1823" s="112"/>
      <c r="C1823" s="112"/>
      <c r="D1823" s="113">
        <v>0</v>
      </c>
      <c r="E1823" s="112">
        <v>0</v>
      </c>
      <c r="F1823" s="120"/>
      <c r="G1823" s="460">
        <v>0</v>
      </c>
      <c r="H1823" s="109">
        <v>0</v>
      </c>
      <c r="I1823" s="69"/>
      <c r="J1823" s="69"/>
      <c r="K1823" s="70"/>
      <c r="L1823" s="70">
        <v>0</v>
      </c>
      <c r="N1823" s="56"/>
    </row>
    <row r="1824" spans="1:14" s="116" customFormat="1" ht="12" customHeight="1">
      <c r="A1824" s="112"/>
      <c r="B1824" s="112"/>
      <c r="C1824" s="112"/>
      <c r="D1824" s="113" t="s">
        <v>66</v>
      </c>
      <c r="E1824" s="112"/>
      <c r="F1824" s="120"/>
      <c r="G1824" s="461"/>
      <c r="H1824" s="76">
        <f>SUM(H1825:H1828)</f>
        <v>9.93</v>
      </c>
      <c r="I1824" s="69"/>
      <c r="J1824" s="69"/>
      <c r="K1824" s="70"/>
      <c r="L1824" s="70">
        <v>0</v>
      </c>
      <c r="N1824" s="56"/>
    </row>
    <row r="1825" spans="1:14" s="116" customFormat="1" ht="12" customHeight="1">
      <c r="A1825" s="117"/>
      <c r="B1825" s="118" t="s">
        <v>74</v>
      </c>
      <c r="C1825" s="119"/>
      <c r="D1825" s="113" t="s">
        <v>75</v>
      </c>
      <c r="E1825" s="112" t="s">
        <v>76</v>
      </c>
      <c r="F1825" s="120">
        <v>0.5</v>
      </c>
      <c r="G1825" s="460">
        <v>8.3000000000000007</v>
      </c>
      <c r="H1825" s="76">
        <f>ROUND(G1825*F1825,2)</f>
        <v>4.1500000000000004</v>
      </c>
      <c r="I1825" s="69"/>
      <c r="J1825" s="69"/>
      <c r="K1825" s="70"/>
      <c r="L1825" s="70">
        <v>0</v>
      </c>
      <c r="N1825" s="56"/>
    </row>
    <row r="1826" spans="1:14" s="116" customFormat="1" ht="12" customHeight="1">
      <c r="A1826" s="117"/>
      <c r="B1826" s="118" t="s">
        <v>82</v>
      </c>
      <c r="C1826" s="119"/>
      <c r="D1826" s="113" t="s">
        <v>83</v>
      </c>
      <c r="E1826" s="112" t="s">
        <v>76</v>
      </c>
      <c r="F1826" s="120">
        <f>F1825</f>
        <v>0.5</v>
      </c>
      <c r="G1826" s="460">
        <v>11.55</v>
      </c>
      <c r="H1826" s="76">
        <f>ROUND(G1826*F1826,2)</f>
        <v>5.78</v>
      </c>
      <c r="I1826" s="69"/>
      <c r="J1826" s="69"/>
      <c r="K1826" s="70"/>
      <c r="L1826" s="70">
        <v>0</v>
      </c>
      <c r="N1826" s="56"/>
    </row>
    <row r="1827" spans="1:14" s="116" customFormat="1" ht="12" customHeight="1">
      <c r="A1827" s="119"/>
      <c r="B1827" s="119"/>
      <c r="C1827" s="119"/>
      <c r="D1827" s="113">
        <v>0</v>
      </c>
      <c r="E1827" s="112">
        <v>0</v>
      </c>
      <c r="F1827" s="120"/>
      <c r="G1827" s="121">
        <v>0</v>
      </c>
      <c r="H1827" s="109">
        <v>0</v>
      </c>
      <c r="I1827" s="69"/>
      <c r="J1827" s="69"/>
      <c r="K1827" s="70"/>
      <c r="L1827" s="70">
        <v>0</v>
      </c>
      <c r="N1827" s="56"/>
    </row>
    <row r="1828" spans="1:14" s="116" customFormat="1" ht="12" customHeight="1">
      <c r="A1828" s="112"/>
      <c r="B1828" s="112"/>
      <c r="C1828" s="112"/>
      <c r="D1828" s="113" t="s">
        <v>67</v>
      </c>
      <c r="E1828" s="112" t="s">
        <v>0</v>
      </c>
      <c r="F1828" s="805">
        <v>90.25</v>
      </c>
      <c r="G1828" s="805"/>
      <c r="H1828" s="109">
        <v>0</v>
      </c>
      <c r="I1828" s="69"/>
      <c r="J1828" s="69"/>
      <c r="K1828" s="70"/>
      <c r="L1828" s="70">
        <v>0</v>
      </c>
      <c r="N1828" s="56"/>
    </row>
    <row r="1829" spans="1:14" s="116" customFormat="1" ht="12" customHeight="1">
      <c r="A1829" s="112"/>
      <c r="B1829" s="112"/>
      <c r="C1829" s="112"/>
      <c r="D1829" s="113"/>
      <c r="E1829" s="112"/>
      <c r="F1829" s="120"/>
      <c r="G1829" s="122"/>
      <c r="H1829" s="122"/>
      <c r="J1829" s="123"/>
      <c r="K1829" s="70"/>
      <c r="L1829" s="70">
        <v>0</v>
      </c>
      <c r="N1829" s="56"/>
    </row>
    <row r="1830" spans="1:14" s="116" customFormat="1" ht="12" customHeight="1">
      <c r="A1830" s="112"/>
      <c r="B1830" s="112"/>
      <c r="C1830" s="112"/>
      <c r="D1830" s="113" t="s">
        <v>68</v>
      </c>
      <c r="E1830" s="112"/>
      <c r="F1830" s="120"/>
      <c r="G1830" s="122"/>
      <c r="H1830" s="109">
        <f>SUM(H1831:H1833)</f>
        <v>88.18</v>
      </c>
      <c r="I1830" s="69"/>
      <c r="J1830" s="69"/>
      <c r="K1830" s="70"/>
      <c r="L1830" s="70">
        <v>0</v>
      </c>
      <c r="N1830" s="56"/>
    </row>
    <row r="1831" spans="1:14" s="116" customFormat="1">
      <c r="A1831" s="117"/>
      <c r="B1831" s="117" t="s">
        <v>472</v>
      </c>
      <c r="C1831" s="112"/>
      <c r="D1831" s="124" t="str">
        <f>D1818</f>
        <v>cruzeta de concreto 250 dan retangular</v>
      </c>
      <c r="E1831" s="112" t="s">
        <v>49</v>
      </c>
      <c r="F1831" s="120">
        <v>1</v>
      </c>
      <c r="G1831" s="121">
        <v>88.18</v>
      </c>
      <c r="H1831" s="76">
        <f>ROUND(G1831*F1831,2)</f>
        <v>88.18</v>
      </c>
      <c r="I1831" s="69"/>
      <c r="J1831" s="69"/>
      <c r="K1831" s="70"/>
      <c r="L1831" s="70">
        <v>0</v>
      </c>
      <c r="N1831" s="56"/>
    </row>
    <row r="1832" spans="1:14" s="116" customFormat="1">
      <c r="A1832" s="117"/>
      <c r="B1832" s="117"/>
      <c r="C1832" s="112"/>
      <c r="D1832" s="125"/>
      <c r="E1832" s="112"/>
      <c r="F1832" s="120"/>
      <c r="G1832" s="121"/>
      <c r="H1832" s="76"/>
      <c r="I1832" s="69"/>
      <c r="J1832" s="69"/>
      <c r="K1832" s="70"/>
      <c r="L1832" s="70"/>
      <c r="N1832" s="56"/>
    </row>
    <row r="1833" spans="1:14" s="116" customFormat="1" ht="12" customHeight="1">
      <c r="A1833" s="112"/>
      <c r="B1833" s="112"/>
      <c r="C1833" s="112"/>
      <c r="D1833" s="113">
        <v>0</v>
      </c>
      <c r="E1833" s="112">
        <v>0</v>
      </c>
      <c r="F1833" s="114"/>
      <c r="G1833" s="121">
        <v>0</v>
      </c>
      <c r="H1833" s="109"/>
      <c r="I1833" s="69"/>
      <c r="J1833" s="69"/>
      <c r="K1833" s="70"/>
      <c r="L1833" s="70">
        <v>0</v>
      </c>
      <c r="N1833" s="56"/>
    </row>
    <row r="1834" spans="1:14" s="116" customFormat="1" ht="12" customHeight="1">
      <c r="A1834" s="112"/>
      <c r="B1834" s="112"/>
      <c r="C1834" s="112"/>
      <c r="D1834" s="113" t="s">
        <v>71</v>
      </c>
      <c r="E1834" s="112"/>
      <c r="F1834" s="108"/>
      <c r="G1834" s="122"/>
      <c r="H1834" s="76">
        <f>+H1830+H1824+H1820</f>
        <v>98.110000000000014</v>
      </c>
      <c r="I1834" s="69"/>
      <c r="J1834" s="69"/>
      <c r="K1834" s="70"/>
      <c r="L1834" s="70">
        <v>0</v>
      </c>
      <c r="N1834" s="56"/>
    </row>
    <row r="1835" spans="1:14" s="116" customFormat="1" ht="12" customHeight="1">
      <c r="A1835" s="112"/>
      <c r="B1835" s="112"/>
      <c r="C1835" s="112"/>
      <c r="D1835" s="113" t="s">
        <v>72</v>
      </c>
      <c r="E1835" s="112" t="s">
        <v>0</v>
      </c>
      <c r="F1835" s="108"/>
      <c r="G1835" s="122"/>
      <c r="H1835" s="76">
        <f>ROUND(H1834*F1835/100,2)</f>
        <v>0</v>
      </c>
      <c r="I1835" s="69"/>
      <c r="J1835" s="69"/>
      <c r="K1835" s="70"/>
      <c r="L1835" s="70">
        <v>0</v>
      </c>
      <c r="N1835" s="56"/>
    </row>
    <row r="1836" spans="1:14" s="116" customFormat="1" ht="12" customHeight="1">
      <c r="A1836" s="112"/>
      <c r="B1836" s="112"/>
      <c r="C1836" s="112"/>
      <c r="D1836" s="113" t="s">
        <v>73</v>
      </c>
      <c r="E1836" s="112"/>
      <c r="F1836" s="114"/>
      <c r="G1836" s="122"/>
      <c r="H1836" s="76">
        <f>+H1835+H1834</f>
        <v>98.110000000000014</v>
      </c>
      <c r="I1836" s="69"/>
      <c r="J1836" s="69"/>
      <c r="K1836" s="70"/>
      <c r="L1836" s="70">
        <v>0</v>
      </c>
      <c r="N1836" s="56"/>
    </row>
    <row r="1837" spans="1:14" s="116" customFormat="1">
      <c r="A1837" s="112"/>
      <c r="B1837" s="112"/>
      <c r="C1837" s="112"/>
      <c r="D1837" s="113"/>
      <c r="E1837" s="112"/>
      <c r="F1837" s="114"/>
      <c r="G1837" s="122"/>
      <c r="H1837" s="109"/>
      <c r="I1837" s="69"/>
      <c r="J1837" s="69"/>
      <c r="K1837" s="70"/>
      <c r="L1837" s="70">
        <v>0</v>
      </c>
      <c r="N1837" s="56"/>
    </row>
    <row r="1838" spans="1:14">
      <c r="B1838" s="102"/>
      <c r="C1838" s="102"/>
    </row>
    <row r="1839" spans="1:14" s="59" customFormat="1" ht="30" customHeight="1">
      <c r="A1839" s="104"/>
      <c r="B1839" s="282" t="s">
        <v>1007</v>
      </c>
      <c r="C1839" s="149" t="s">
        <v>755</v>
      </c>
      <c r="D1839" s="145" t="s">
        <v>437</v>
      </c>
      <c r="E1839" s="144" t="s">
        <v>49</v>
      </c>
      <c r="F1839" s="146">
        <v>1</v>
      </c>
      <c r="G1839" s="173">
        <f>H1857</f>
        <v>275.85000000000002</v>
      </c>
      <c r="H1839" s="148">
        <f>TRUNC(G1839*F1839,2)</f>
        <v>275.85000000000002</v>
      </c>
      <c r="I1839" s="56"/>
      <c r="J1839" s="57">
        <v>806.71</v>
      </c>
      <c r="K1839" s="58">
        <v>806.70999999999992</v>
      </c>
      <c r="L1839" s="58">
        <v>806.71</v>
      </c>
      <c r="M1839" s="59">
        <v>0</v>
      </c>
    </row>
    <row r="1840" spans="1:14" s="29" customFormat="1" ht="12" customHeight="1">
      <c r="A1840" s="105"/>
      <c r="B1840" s="106"/>
      <c r="C1840" s="106"/>
      <c r="D1840" s="107"/>
      <c r="E1840" s="106"/>
      <c r="F1840" s="108"/>
      <c r="G1840" s="109"/>
      <c r="H1840" s="110"/>
      <c r="I1840" s="68"/>
      <c r="J1840" s="69"/>
      <c r="K1840" s="70"/>
      <c r="L1840" s="70">
        <v>0</v>
      </c>
      <c r="M1840" s="111">
        <f>M1839-H1839</f>
        <v>-275.85000000000002</v>
      </c>
      <c r="N1840" s="56"/>
    </row>
    <row r="1841" spans="1:14" s="116" customFormat="1" ht="12" customHeight="1">
      <c r="A1841" s="112"/>
      <c r="B1841" s="112"/>
      <c r="C1841" s="112"/>
      <c r="D1841" s="113" t="s">
        <v>65</v>
      </c>
      <c r="E1841" s="112"/>
      <c r="F1841" s="114"/>
      <c r="G1841" s="115"/>
      <c r="H1841" s="76">
        <f>SUM(H1842:H1844)</f>
        <v>0</v>
      </c>
      <c r="I1841" s="69"/>
      <c r="J1841" s="69"/>
      <c r="K1841" s="70"/>
      <c r="L1841" s="70">
        <v>0</v>
      </c>
      <c r="N1841" s="56"/>
    </row>
    <row r="1842" spans="1:14" s="116" customFormat="1" ht="12" customHeight="1">
      <c r="A1842" s="117"/>
      <c r="B1842" s="118"/>
      <c r="C1842" s="119"/>
      <c r="D1842" s="113"/>
      <c r="E1842" s="112"/>
      <c r="F1842" s="120"/>
      <c r="G1842" s="121"/>
      <c r="H1842" s="76"/>
      <c r="I1842" s="69"/>
      <c r="J1842" s="69"/>
      <c r="K1842" s="70"/>
      <c r="L1842" s="70">
        <v>0</v>
      </c>
      <c r="N1842" s="56"/>
    </row>
    <row r="1843" spans="1:14" s="116" customFormat="1" ht="12" customHeight="1">
      <c r="A1843" s="112"/>
      <c r="B1843" s="112"/>
      <c r="C1843" s="112"/>
      <c r="D1843" s="113">
        <v>0</v>
      </c>
      <c r="E1843" s="112">
        <v>0</v>
      </c>
      <c r="F1843" s="120"/>
      <c r="G1843" s="121">
        <v>0</v>
      </c>
      <c r="H1843" s="109">
        <v>0</v>
      </c>
      <c r="I1843" s="69"/>
      <c r="J1843" s="69"/>
      <c r="K1843" s="70"/>
      <c r="L1843" s="70">
        <v>0</v>
      </c>
      <c r="N1843" s="56"/>
    </row>
    <row r="1844" spans="1:14" s="116" customFormat="1" ht="12" customHeight="1">
      <c r="A1844" s="112"/>
      <c r="B1844" s="112"/>
      <c r="C1844" s="112"/>
      <c r="D1844" s="113">
        <v>0</v>
      </c>
      <c r="E1844" s="112">
        <v>0</v>
      </c>
      <c r="F1844" s="120"/>
      <c r="G1844" s="460">
        <v>0</v>
      </c>
      <c r="H1844" s="109">
        <v>0</v>
      </c>
      <c r="I1844" s="69"/>
      <c r="J1844" s="69"/>
      <c r="K1844" s="70"/>
      <c r="L1844" s="70">
        <v>0</v>
      </c>
      <c r="N1844" s="56"/>
    </row>
    <row r="1845" spans="1:14" s="116" customFormat="1" ht="12" customHeight="1">
      <c r="A1845" s="112"/>
      <c r="B1845" s="112"/>
      <c r="C1845" s="112"/>
      <c r="D1845" s="113" t="s">
        <v>66</v>
      </c>
      <c r="E1845" s="112"/>
      <c r="F1845" s="120"/>
      <c r="G1845" s="461"/>
      <c r="H1845" s="76">
        <f>SUM(H1846:H1849)</f>
        <v>19.850000000000001</v>
      </c>
      <c r="I1845" s="69"/>
      <c r="J1845" s="69"/>
      <c r="K1845" s="70"/>
      <c r="L1845" s="70">
        <v>0</v>
      </c>
      <c r="N1845" s="56"/>
    </row>
    <row r="1846" spans="1:14" s="116" customFormat="1" ht="12" customHeight="1">
      <c r="A1846" s="117"/>
      <c r="B1846" s="118" t="s">
        <v>74</v>
      </c>
      <c r="C1846" s="119"/>
      <c r="D1846" s="113" t="s">
        <v>75</v>
      </c>
      <c r="E1846" s="112" t="s">
        <v>76</v>
      </c>
      <c r="F1846" s="120">
        <v>1</v>
      </c>
      <c r="G1846" s="460">
        <v>8.3000000000000007</v>
      </c>
      <c r="H1846" s="76">
        <f>ROUND(G1846*F1846,2)</f>
        <v>8.3000000000000007</v>
      </c>
      <c r="I1846" s="69"/>
      <c r="J1846" s="69"/>
      <c r="K1846" s="70"/>
      <c r="L1846" s="70">
        <v>0</v>
      </c>
      <c r="N1846" s="56"/>
    </row>
    <row r="1847" spans="1:14" s="116" customFormat="1" ht="12" customHeight="1">
      <c r="A1847" s="117"/>
      <c r="B1847" s="118" t="s">
        <v>82</v>
      </c>
      <c r="C1847" s="119"/>
      <c r="D1847" s="113" t="s">
        <v>83</v>
      </c>
      <c r="E1847" s="112" t="s">
        <v>76</v>
      </c>
      <c r="F1847" s="120">
        <f>F1846</f>
        <v>1</v>
      </c>
      <c r="G1847" s="460">
        <v>11.55</v>
      </c>
      <c r="H1847" s="76">
        <f>ROUND(G1847*F1847,2)</f>
        <v>11.55</v>
      </c>
      <c r="I1847" s="69"/>
      <c r="J1847" s="69"/>
      <c r="K1847" s="70"/>
      <c r="L1847" s="70">
        <v>0</v>
      </c>
      <c r="N1847" s="56"/>
    </row>
    <row r="1848" spans="1:14" s="116" customFormat="1" ht="12" customHeight="1">
      <c r="A1848" s="119"/>
      <c r="B1848" s="119"/>
      <c r="C1848" s="119"/>
      <c r="D1848" s="113">
        <v>0</v>
      </c>
      <c r="E1848" s="112">
        <v>0</v>
      </c>
      <c r="F1848" s="120"/>
      <c r="G1848" s="121">
        <v>0</v>
      </c>
      <c r="H1848" s="109">
        <v>0</v>
      </c>
      <c r="I1848" s="69"/>
      <c r="J1848" s="69"/>
      <c r="K1848" s="70"/>
      <c r="L1848" s="70">
        <v>0</v>
      </c>
      <c r="N1848" s="56"/>
    </row>
    <row r="1849" spans="1:14" s="116" customFormat="1" ht="12" customHeight="1">
      <c r="A1849" s="112"/>
      <c r="B1849" s="112"/>
      <c r="C1849" s="112"/>
      <c r="D1849" s="113" t="s">
        <v>67</v>
      </c>
      <c r="E1849" s="112" t="s">
        <v>0</v>
      </c>
      <c r="F1849" s="805">
        <v>90.25</v>
      </c>
      <c r="G1849" s="805"/>
      <c r="H1849" s="109">
        <v>0</v>
      </c>
      <c r="I1849" s="69"/>
      <c r="J1849" s="69"/>
      <c r="K1849" s="70"/>
      <c r="L1849" s="70">
        <v>0</v>
      </c>
      <c r="N1849" s="56"/>
    </row>
    <row r="1850" spans="1:14" s="116" customFormat="1" ht="12" customHeight="1">
      <c r="A1850" s="112"/>
      <c r="B1850" s="112"/>
      <c r="C1850" s="112"/>
      <c r="D1850" s="113"/>
      <c r="E1850" s="112"/>
      <c r="F1850" s="120"/>
      <c r="G1850" s="122"/>
      <c r="H1850" s="122"/>
      <c r="J1850" s="123"/>
      <c r="K1850" s="70"/>
      <c r="L1850" s="70">
        <v>0</v>
      </c>
      <c r="N1850" s="56"/>
    </row>
    <row r="1851" spans="1:14" s="116" customFormat="1" ht="12" customHeight="1">
      <c r="A1851" s="112"/>
      <c r="B1851" s="112"/>
      <c r="C1851" s="112"/>
      <c r="D1851" s="113" t="s">
        <v>68</v>
      </c>
      <c r="E1851" s="112"/>
      <c r="F1851" s="120"/>
      <c r="G1851" s="122"/>
      <c r="H1851" s="109">
        <f>SUM(H1852:H1854)</f>
        <v>256</v>
      </c>
      <c r="I1851" s="69"/>
      <c r="J1851" s="69"/>
      <c r="K1851" s="70"/>
      <c r="L1851" s="70">
        <v>0</v>
      </c>
      <c r="N1851" s="56"/>
    </row>
    <row r="1852" spans="1:14" s="116" customFormat="1">
      <c r="A1852" s="117"/>
      <c r="B1852" s="117" t="s">
        <v>473</v>
      </c>
      <c r="C1852" s="112"/>
      <c r="D1852" s="124" t="str">
        <f>D1839</f>
        <v>chave fusivel tipo c - 15kv - 10 ka</v>
      </c>
      <c r="E1852" s="112" t="s">
        <v>49</v>
      </c>
      <c r="F1852" s="120">
        <v>1</v>
      </c>
      <c r="G1852" s="121">
        <v>256</v>
      </c>
      <c r="H1852" s="76">
        <f>ROUND(G1852*F1852,2)</f>
        <v>256</v>
      </c>
      <c r="I1852" s="69"/>
      <c r="J1852" s="69"/>
      <c r="K1852" s="70"/>
      <c r="L1852" s="70">
        <v>0</v>
      </c>
      <c r="N1852" s="56"/>
    </row>
    <row r="1853" spans="1:14" s="116" customFormat="1">
      <c r="A1853" s="117"/>
      <c r="B1853" s="117"/>
      <c r="C1853" s="112"/>
      <c r="D1853" s="125"/>
      <c r="E1853" s="112"/>
      <c r="F1853" s="120"/>
      <c r="G1853" s="121"/>
      <c r="H1853" s="76"/>
      <c r="I1853" s="69"/>
      <c r="J1853" s="69"/>
      <c r="K1853" s="70"/>
      <c r="L1853" s="70"/>
      <c r="N1853" s="56"/>
    </row>
    <row r="1854" spans="1:14" s="116" customFormat="1" ht="12" customHeight="1">
      <c r="A1854" s="112"/>
      <c r="B1854" s="112"/>
      <c r="C1854" s="112"/>
      <c r="D1854" s="113">
        <v>0</v>
      </c>
      <c r="E1854" s="112">
        <v>0</v>
      </c>
      <c r="F1854" s="114"/>
      <c r="G1854" s="121">
        <v>0</v>
      </c>
      <c r="H1854" s="109"/>
      <c r="I1854" s="69"/>
      <c r="J1854" s="69"/>
      <c r="K1854" s="70"/>
      <c r="L1854" s="70">
        <v>0</v>
      </c>
      <c r="N1854" s="56"/>
    </row>
    <row r="1855" spans="1:14" s="116" customFormat="1" ht="12" customHeight="1">
      <c r="A1855" s="112"/>
      <c r="B1855" s="112"/>
      <c r="C1855" s="112"/>
      <c r="D1855" s="113" t="s">
        <v>71</v>
      </c>
      <c r="E1855" s="112"/>
      <c r="F1855" s="108"/>
      <c r="G1855" s="122"/>
      <c r="H1855" s="76">
        <f>+H1851+H1845+H1841</f>
        <v>275.85000000000002</v>
      </c>
      <c r="I1855" s="69"/>
      <c r="J1855" s="69"/>
      <c r="K1855" s="70"/>
      <c r="L1855" s="70">
        <v>0</v>
      </c>
      <c r="N1855" s="56"/>
    </row>
    <row r="1856" spans="1:14" s="116" customFormat="1" ht="12" customHeight="1">
      <c r="A1856" s="112"/>
      <c r="B1856" s="112"/>
      <c r="C1856" s="112"/>
      <c r="D1856" s="113" t="s">
        <v>72</v>
      </c>
      <c r="E1856" s="112" t="s">
        <v>0</v>
      </c>
      <c r="F1856" s="108"/>
      <c r="G1856" s="122"/>
      <c r="H1856" s="76">
        <f>ROUND(H1855*F1856/100,2)</f>
        <v>0</v>
      </c>
      <c r="I1856" s="69"/>
      <c r="J1856" s="69"/>
      <c r="K1856" s="70"/>
      <c r="L1856" s="70">
        <v>0</v>
      </c>
      <c r="N1856" s="56"/>
    </row>
    <row r="1857" spans="1:14" s="116" customFormat="1" ht="12" customHeight="1">
      <c r="A1857" s="112"/>
      <c r="B1857" s="112"/>
      <c r="C1857" s="112"/>
      <c r="D1857" s="113" t="s">
        <v>73</v>
      </c>
      <c r="E1857" s="112"/>
      <c r="F1857" s="114"/>
      <c r="G1857" s="122"/>
      <c r="H1857" s="76">
        <f>+H1856+H1855</f>
        <v>275.85000000000002</v>
      </c>
      <c r="I1857" s="69"/>
      <c r="J1857" s="69"/>
      <c r="K1857" s="70"/>
      <c r="L1857" s="70">
        <v>0</v>
      </c>
      <c r="N1857" s="56"/>
    </row>
    <row r="1858" spans="1:14" s="116" customFormat="1">
      <c r="A1858" s="112"/>
      <c r="B1858" s="112"/>
      <c r="C1858" s="112"/>
      <c r="D1858" s="113"/>
      <c r="E1858" s="112"/>
      <c r="F1858" s="114"/>
      <c r="G1858" s="122"/>
      <c r="H1858" s="109"/>
      <c r="I1858" s="69"/>
      <c r="J1858" s="69"/>
      <c r="K1858" s="70"/>
      <c r="L1858" s="70">
        <v>0</v>
      </c>
      <c r="N1858" s="56"/>
    </row>
    <row r="1859" spans="1:14">
      <c r="B1859" s="102"/>
      <c r="C1859" s="102"/>
    </row>
    <row r="1860" spans="1:14" s="59" customFormat="1" ht="30" customHeight="1">
      <c r="A1860" s="104"/>
      <c r="B1860" s="282" t="s">
        <v>1007</v>
      </c>
      <c r="C1860" s="149" t="s">
        <v>756</v>
      </c>
      <c r="D1860" s="145" t="s">
        <v>474</v>
      </c>
      <c r="E1860" s="144" t="s">
        <v>96</v>
      </c>
      <c r="F1860" s="146">
        <v>1</v>
      </c>
      <c r="G1860" s="173">
        <f>H1878</f>
        <v>12.24</v>
      </c>
      <c r="H1860" s="148">
        <f>TRUNC(G1860*F1860,2)</f>
        <v>12.24</v>
      </c>
      <c r="I1860" s="56"/>
      <c r="J1860" s="57">
        <v>806.71</v>
      </c>
      <c r="K1860" s="58">
        <v>806.70999999999992</v>
      </c>
      <c r="L1860" s="58">
        <v>806.71</v>
      </c>
      <c r="M1860" s="59">
        <v>0</v>
      </c>
    </row>
    <row r="1861" spans="1:14" s="29" customFormat="1" ht="12" customHeight="1">
      <c r="A1861" s="105"/>
      <c r="B1861" s="106"/>
      <c r="C1861" s="106"/>
      <c r="D1861" s="107"/>
      <c r="E1861" s="106"/>
      <c r="F1861" s="108"/>
      <c r="G1861" s="109"/>
      <c r="H1861" s="110"/>
      <c r="I1861" s="68"/>
      <c r="J1861" s="69"/>
      <c r="K1861" s="70"/>
      <c r="L1861" s="70">
        <v>0</v>
      </c>
      <c r="M1861" s="111">
        <f>M1860-H1860</f>
        <v>-12.24</v>
      </c>
      <c r="N1861" s="56"/>
    </row>
    <row r="1862" spans="1:14" s="116" customFormat="1" ht="12" customHeight="1">
      <c r="A1862" s="112"/>
      <c r="B1862" s="112"/>
      <c r="C1862" s="112"/>
      <c r="D1862" s="113" t="s">
        <v>65</v>
      </c>
      <c r="E1862" s="112"/>
      <c r="F1862" s="114"/>
      <c r="G1862" s="115"/>
      <c r="H1862" s="76">
        <f>SUM(H1863:H1865)</f>
        <v>0</v>
      </c>
      <c r="I1862" s="69"/>
      <c r="J1862" s="69"/>
      <c r="K1862" s="70"/>
      <c r="L1862" s="70">
        <v>0</v>
      </c>
      <c r="N1862" s="56"/>
    </row>
    <row r="1863" spans="1:14" s="116" customFormat="1" ht="12" customHeight="1">
      <c r="A1863" s="117"/>
      <c r="B1863" s="118"/>
      <c r="C1863" s="119"/>
      <c r="D1863" s="113"/>
      <c r="E1863" s="112"/>
      <c r="F1863" s="120"/>
      <c r="G1863" s="121"/>
      <c r="H1863" s="76"/>
      <c r="I1863" s="69"/>
      <c r="J1863" s="69"/>
      <c r="K1863" s="70"/>
      <c r="L1863" s="70">
        <v>0</v>
      </c>
      <c r="N1863" s="56"/>
    </row>
    <row r="1864" spans="1:14" s="116" customFormat="1" ht="12" customHeight="1">
      <c r="A1864" s="112"/>
      <c r="B1864" s="112"/>
      <c r="C1864" s="112"/>
      <c r="D1864" s="113">
        <v>0</v>
      </c>
      <c r="E1864" s="112">
        <v>0</v>
      </c>
      <c r="F1864" s="120"/>
      <c r="G1864" s="121">
        <v>0</v>
      </c>
      <c r="H1864" s="109">
        <v>0</v>
      </c>
      <c r="I1864" s="69"/>
      <c r="J1864" s="69"/>
      <c r="K1864" s="70"/>
      <c r="L1864" s="70">
        <v>0</v>
      </c>
      <c r="N1864" s="56"/>
    </row>
    <row r="1865" spans="1:14" s="116" customFormat="1" ht="12" customHeight="1">
      <c r="A1865" s="112"/>
      <c r="B1865" s="112"/>
      <c r="C1865" s="112"/>
      <c r="D1865" s="113">
        <v>0</v>
      </c>
      <c r="E1865" s="112">
        <v>0</v>
      </c>
      <c r="F1865" s="120"/>
      <c r="G1865" s="460">
        <v>0</v>
      </c>
      <c r="H1865" s="109">
        <v>0</v>
      </c>
      <c r="I1865" s="69"/>
      <c r="J1865" s="69"/>
      <c r="K1865" s="70"/>
      <c r="L1865" s="70">
        <v>0</v>
      </c>
      <c r="N1865" s="56"/>
    </row>
    <row r="1866" spans="1:14" s="116" customFormat="1" ht="12" customHeight="1">
      <c r="A1866" s="112"/>
      <c r="B1866" s="112"/>
      <c r="C1866" s="112"/>
      <c r="D1866" s="113" t="s">
        <v>66</v>
      </c>
      <c r="E1866" s="112"/>
      <c r="F1866" s="120"/>
      <c r="G1866" s="461"/>
      <c r="H1866" s="76">
        <f>SUM(H1867:H1870)</f>
        <v>4.1500000000000004</v>
      </c>
      <c r="I1866" s="69"/>
      <c r="J1866" s="69"/>
      <c r="K1866" s="70"/>
      <c r="L1866" s="70">
        <v>0</v>
      </c>
      <c r="N1866" s="56"/>
    </row>
    <row r="1867" spans="1:14" s="116" customFormat="1" ht="12" customHeight="1">
      <c r="A1867" s="117"/>
      <c r="B1867" s="118" t="s">
        <v>74</v>
      </c>
      <c r="C1867" s="119"/>
      <c r="D1867" s="113" t="s">
        <v>75</v>
      </c>
      <c r="E1867" s="112" t="s">
        <v>76</v>
      </c>
      <c r="F1867" s="120">
        <v>0.5</v>
      </c>
      <c r="G1867" s="460">
        <v>8.3000000000000007</v>
      </c>
      <c r="H1867" s="76">
        <f>ROUND(G1867*F1867,2)</f>
        <v>4.1500000000000004</v>
      </c>
      <c r="I1867" s="69"/>
      <c r="J1867" s="69"/>
      <c r="K1867" s="70"/>
      <c r="L1867" s="70">
        <v>0</v>
      </c>
      <c r="N1867" s="56"/>
    </row>
    <row r="1868" spans="1:14" s="116" customFormat="1" ht="12" customHeight="1">
      <c r="A1868" s="117"/>
      <c r="B1868" s="118"/>
      <c r="C1868" s="119"/>
      <c r="D1868" s="113"/>
      <c r="E1868" s="112"/>
      <c r="F1868" s="120"/>
      <c r="G1868" s="460"/>
      <c r="H1868" s="76"/>
      <c r="I1868" s="69"/>
      <c r="J1868" s="69"/>
      <c r="K1868" s="70"/>
      <c r="L1868" s="70"/>
      <c r="N1868" s="56"/>
    </row>
    <row r="1869" spans="1:14" s="116" customFormat="1" ht="12" customHeight="1">
      <c r="A1869" s="119"/>
      <c r="B1869" s="119"/>
      <c r="C1869" s="119"/>
      <c r="D1869" s="113">
        <v>0</v>
      </c>
      <c r="E1869" s="112">
        <v>0</v>
      </c>
      <c r="F1869" s="120"/>
      <c r="G1869" s="121">
        <v>0</v>
      </c>
      <c r="H1869" s="109">
        <v>0</v>
      </c>
      <c r="I1869" s="69"/>
      <c r="J1869" s="69"/>
      <c r="K1869" s="70"/>
      <c r="L1869" s="70">
        <v>0</v>
      </c>
      <c r="N1869" s="56"/>
    </row>
    <row r="1870" spans="1:14" s="116" customFormat="1" ht="12" customHeight="1">
      <c r="A1870" s="112"/>
      <c r="B1870" s="112"/>
      <c r="C1870" s="112"/>
      <c r="D1870" s="113" t="s">
        <v>67</v>
      </c>
      <c r="E1870" s="112" t="s">
        <v>0</v>
      </c>
      <c r="F1870" s="805">
        <v>90.25</v>
      </c>
      <c r="G1870" s="805"/>
      <c r="H1870" s="109">
        <v>0</v>
      </c>
      <c r="I1870" s="69"/>
      <c r="J1870" s="69"/>
      <c r="K1870" s="70"/>
      <c r="L1870" s="70">
        <v>0</v>
      </c>
      <c r="N1870" s="56"/>
    </row>
    <row r="1871" spans="1:14" s="116" customFormat="1" ht="12" customHeight="1">
      <c r="A1871" s="112"/>
      <c r="B1871" s="112"/>
      <c r="C1871" s="112"/>
      <c r="D1871" s="113"/>
      <c r="E1871" s="112"/>
      <c r="F1871" s="120"/>
      <c r="G1871" s="122"/>
      <c r="H1871" s="122"/>
      <c r="J1871" s="123"/>
      <c r="K1871" s="70"/>
      <c r="L1871" s="70">
        <v>0</v>
      </c>
      <c r="N1871" s="56"/>
    </row>
    <row r="1872" spans="1:14" s="116" customFormat="1" ht="12" customHeight="1">
      <c r="A1872" s="112"/>
      <c r="B1872" s="112"/>
      <c r="C1872" s="112"/>
      <c r="D1872" s="113" t="s">
        <v>68</v>
      </c>
      <c r="E1872" s="112"/>
      <c r="F1872" s="120"/>
      <c r="G1872" s="122"/>
      <c r="H1872" s="109">
        <f>SUM(H1873:H1875)</f>
        <v>8.09</v>
      </c>
      <c r="I1872" s="69"/>
      <c r="J1872" s="69"/>
      <c r="K1872" s="70"/>
      <c r="L1872" s="70">
        <v>0</v>
      </c>
      <c r="N1872" s="56"/>
    </row>
    <row r="1873" spans="1:14" s="116" customFormat="1">
      <c r="A1873" s="117"/>
      <c r="B1873" s="117" t="s">
        <v>475</v>
      </c>
      <c r="C1873" s="112"/>
      <c r="D1873" s="124" t="str">
        <f>D1860</f>
        <v>arame de aço galvanizado 14 bwg</v>
      </c>
      <c r="E1873" s="112" t="s">
        <v>49</v>
      </c>
      <c r="F1873" s="120">
        <v>1</v>
      </c>
      <c r="G1873" s="121">
        <v>8.09</v>
      </c>
      <c r="H1873" s="76">
        <f>ROUND(G1873*F1873,2)</f>
        <v>8.09</v>
      </c>
      <c r="I1873" s="69"/>
      <c r="J1873" s="69"/>
      <c r="K1873" s="70"/>
      <c r="L1873" s="70">
        <v>0</v>
      </c>
      <c r="N1873" s="56"/>
    </row>
    <row r="1874" spans="1:14" s="116" customFormat="1">
      <c r="A1874" s="117"/>
      <c r="B1874" s="117"/>
      <c r="C1874" s="112"/>
      <c r="D1874" s="125"/>
      <c r="E1874" s="112"/>
      <c r="F1874" s="120"/>
      <c r="G1874" s="121"/>
      <c r="H1874" s="76"/>
      <c r="I1874" s="69"/>
      <c r="J1874" s="69"/>
      <c r="K1874" s="70"/>
      <c r="L1874" s="70"/>
      <c r="N1874" s="56"/>
    </row>
    <row r="1875" spans="1:14" s="116" customFormat="1" ht="12" customHeight="1">
      <c r="A1875" s="112"/>
      <c r="B1875" s="112"/>
      <c r="C1875" s="112"/>
      <c r="D1875" s="113">
        <v>0</v>
      </c>
      <c r="E1875" s="112">
        <v>0</v>
      </c>
      <c r="F1875" s="114"/>
      <c r="G1875" s="121">
        <v>0</v>
      </c>
      <c r="H1875" s="109"/>
      <c r="I1875" s="69"/>
      <c r="J1875" s="69"/>
      <c r="K1875" s="70"/>
      <c r="L1875" s="70">
        <v>0</v>
      </c>
      <c r="N1875" s="56"/>
    </row>
    <row r="1876" spans="1:14" s="116" customFormat="1" ht="12" customHeight="1">
      <c r="A1876" s="112"/>
      <c r="B1876" s="112"/>
      <c r="C1876" s="112"/>
      <c r="D1876" s="113" t="s">
        <v>71</v>
      </c>
      <c r="E1876" s="112"/>
      <c r="F1876" s="108"/>
      <c r="G1876" s="122"/>
      <c r="H1876" s="76">
        <f>+H1872+H1866+H1862</f>
        <v>12.24</v>
      </c>
      <c r="I1876" s="69"/>
      <c r="J1876" s="69"/>
      <c r="K1876" s="70"/>
      <c r="L1876" s="70">
        <v>0</v>
      </c>
      <c r="N1876" s="56"/>
    </row>
    <row r="1877" spans="1:14" s="116" customFormat="1" ht="12" customHeight="1">
      <c r="A1877" s="112"/>
      <c r="B1877" s="112"/>
      <c r="C1877" s="112"/>
      <c r="D1877" s="113" t="s">
        <v>72</v>
      </c>
      <c r="E1877" s="112" t="s">
        <v>0</v>
      </c>
      <c r="F1877" s="108"/>
      <c r="G1877" s="122"/>
      <c r="H1877" s="76">
        <f>ROUND(H1876*F1877/100,2)</f>
        <v>0</v>
      </c>
      <c r="I1877" s="69"/>
      <c r="J1877" s="69"/>
      <c r="K1877" s="70"/>
      <c r="L1877" s="70">
        <v>0</v>
      </c>
      <c r="N1877" s="56"/>
    </row>
    <row r="1878" spans="1:14" s="116" customFormat="1" ht="12" customHeight="1">
      <c r="A1878" s="112"/>
      <c r="B1878" s="112"/>
      <c r="C1878" s="112"/>
      <c r="D1878" s="113" t="s">
        <v>73</v>
      </c>
      <c r="E1878" s="112"/>
      <c r="F1878" s="114"/>
      <c r="G1878" s="122"/>
      <c r="H1878" s="76">
        <f>+H1877+H1876</f>
        <v>12.24</v>
      </c>
      <c r="I1878" s="69"/>
      <c r="J1878" s="69"/>
      <c r="K1878" s="70"/>
      <c r="L1878" s="70">
        <v>0</v>
      </c>
      <c r="N1878" s="56"/>
    </row>
    <row r="1879" spans="1:14" s="116" customFormat="1">
      <c r="A1879" s="112"/>
      <c r="B1879" s="112"/>
      <c r="C1879" s="112"/>
      <c r="D1879" s="113"/>
      <c r="E1879" s="112"/>
      <c r="F1879" s="114"/>
      <c r="G1879" s="122"/>
      <c r="H1879" s="109"/>
      <c r="I1879" s="69"/>
      <c r="J1879" s="69"/>
      <c r="K1879" s="70"/>
      <c r="L1879" s="70">
        <v>0</v>
      </c>
      <c r="N1879" s="56"/>
    </row>
    <row r="1880" spans="1:14">
      <c r="B1880" s="102"/>
      <c r="C1880" s="102"/>
    </row>
    <row r="1881" spans="1:14" s="59" customFormat="1" ht="30" customHeight="1">
      <c r="A1881" s="174"/>
      <c r="B1881" s="282" t="s">
        <v>1007</v>
      </c>
      <c r="C1881" s="149" t="s">
        <v>757</v>
      </c>
      <c r="D1881" s="145" t="s">
        <v>476</v>
      </c>
      <c r="E1881" s="144" t="s">
        <v>49</v>
      </c>
      <c r="F1881" s="146">
        <v>1</v>
      </c>
      <c r="G1881" s="173">
        <f>H1899</f>
        <v>7.15</v>
      </c>
      <c r="H1881" s="148">
        <f>TRUNC(G1881*F1881,2)</f>
        <v>7.15</v>
      </c>
      <c r="I1881" s="56"/>
      <c r="J1881" s="57">
        <v>806.71</v>
      </c>
      <c r="K1881" s="58">
        <v>806.70999999999992</v>
      </c>
      <c r="L1881" s="58">
        <v>806.71</v>
      </c>
      <c r="M1881" s="59">
        <v>0</v>
      </c>
    </row>
    <row r="1882" spans="1:14" s="29" customFormat="1" ht="12" customHeight="1">
      <c r="A1882" s="105"/>
      <c r="B1882" s="106"/>
      <c r="C1882" s="106"/>
      <c r="D1882" s="107"/>
      <c r="E1882" s="106"/>
      <c r="F1882" s="108"/>
      <c r="G1882" s="109"/>
      <c r="H1882" s="110"/>
      <c r="I1882" s="68"/>
      <c r="J1882" s="69"/>
      <c r="K1882" s="70"/>
      <c r="L1882" s="70">
        <v>0</v>
      </c>
      <c r="M1882" s="111">
        <f>M1881-H1881</f>
        <v>-7.15</v>
      </c>
      <c r="N1882" s="56"/>
    </row>
    <row r="1883" spans="1:14" s="116" customFormat="1" ht="12" customHeight="1">
      <c r="A1883" s="112"/>
      <c r="B1883" s="112"/>
      <c r="C1883" s="112"/>
      <c r="D1883" s="113" t="s">
        <v>65</v>
      </c>
      <c r="E1883" s="112"/>
      <c r="F1883" s="114"/>
      <c r="G1883" s="115"/>
      <c r="H1883" s="76">
        <f>SUM(H1884:H1886)</f>
        <v>0</v>
      </c>
      <c r="I1883" s="69"/>
      <c r="J1883" s="69"/>
      <c r="K1883" s="70"/>
      <c r="L1883" s="70">
        <v>0</v>
      </c>
      <c r="N1883" s="56"/>
    </row>
    <row r="1884" spans="1:14" s="116" customFormat="1" ht="12" customHeight="1">
      <c r="A1884" s="117"/>
      <c r="B1884" s="118"/>
      <c r="C1884" s="119"/>
      <c r="D1884" s="113"/>
      <c r="E1884" s="112"/>
      <c r="F1884" s="120"/>
      <c r="G1884" s="121"/>
      <c r="H1884" s="76"/>
      <c r="I1884" s="69"/>
      <c r="J1884" s="69"/>
      <c r="K1884" s="70"/>
      <c r="L1884" s="70">
        <v>0</v>
      </c>
      <c r="N1884" s="56"/>
    </row>
    <row r="1885" spans="1:14" s="116" customFormat="1" ht="12" customHeight="1">
      <c r="A1885" s="112"/>
      <c r="B1885" s="112"/>
      <c r="C1885" s="112"/>
      <c r="D1885" s="113">
        <v>0</v>
      </c>
      <c r="E1885" s="112">
        <v>0</v>
      </c>
      <c r="F1885" s="120"/>
      <c r="G1885" s="121">
        <v>0</v>
      </c>
      <c r="H1885" s="109">
        <v>0</v>
      </c>
      <c r="I1885" s="69"/>
      <c r="J1885" s="69"/>
      <c r="K1885" s="70"/>
      <c r="L1885" s="70">
        <v>0</v>
      </c>
      <c r="N1885" s="56"/>
    </row>
    <row r="1886" spans="1:14" s="116" customFormat="1" ht="12" customHeight="1">
      <c r="A1886" s="112"/>
      <c r="B1886" s="112"/>
      <c r="C1886" s="112"/>
      <c r="D1886" s="113">
        <v>0</v>
      </c>
      <c r="E1886" s="112">
        <v>0</v>
      </c>
      <c r="F1886" s="120"/>
      <c r="G1886" s="460">
        <v>0</v>
      </c>
      <c r="H1886" s="109">
        <v>0</v>
      </c>
      <c r="I1886" s="69"/>
      <c r="J1886" s="69"/>
      <c r="K1886" s="70"/>
      <c r="L1886" s="70">
        <v>0</v>
      </c>
      <c r="N1886" s="56"/>
    </row>
    <row r="1887" spans="1:14" s="116" customFormat="1" ht="12" customHeight="1">
      <c r="A1887" s="112"/>
      <c r="B1887" s="112"/>
      <c r="C1887" s="112"/>
      <c r="D1887" s="113" t="s">
        <v>66</v>
      </c>
      <c r="E1887" s="112"/>
      <c r="F1887" s="120"/>
      <c r="G1887" s="461"/>
      <c r="H1887" s="76">
        <f>SUM(H1888:H1891)</f>
        <v>1.9899999999999998</v>
      </c>
      <c r="I1887" s="69"/>
      <c r="J1887" s="69"/>
      <c r="K1887" s="70"/>
      <c r="L1887" s="70">
        <v>0</v>
      </c>
      <c r="N1887" s="56"/>
    </row>
    <row r="1888" spans="1:14" s="116" customFormat="1" ht="12" customHeight="1">
      <c r="A1888" s="117"/>
      <c r="B1888" s="118" t="s">
        <v>74</v>
      </c>
      <c r="C1888" s="119"/>
      <c r="D1888" s="113" t="s">
        <v>75</v>
      </c>
      <c r="E1888" s="112" t="s">
        <v>76</v>
      </c>
      <c r="F1888" s="120">
        <v>0.1</v>
      </c>
      <c r="G1888" s="460">
        <v>8.3000000000000007</v>
      </c>
      <c r="H1888" s="76">
        <f>ROUND(G1888*F1888,2)</f>
        <v>0.83</v>
      </c>
      <c r="I1888" s="69"/>
      <c r="J1888" s="69"/>
      <c r="K1888" s="70"/>
      <c r="L1888" s="70">
        <v>0</v>
      </c>
      <c r="N1888" s="56"/>
    </row>
    <row r="1889" spans="1:14" s="116" customFormat="1" ht="12" customHeight="1">
      <c r="A1889" s="117"/>
      <c r="B1889" s="118" t="s">
        <v>82</v>
      </c>
      <c r="C1889" s="119"/>
      <c r="D1889" s="113" t="s">
        <v>83</v>
      </c>
      <c r="E1889" s="112" t="s">
        <v>76</v>
      </c>
      <c r="F1889" s="120">
        <f>F1888</f>
        <v>0.1</v>
      </c>
      <c r="G1889" s="460">
        <v>11.55</v>
      </c>
      <c r="H1889" s="76">
        <f>ROUND(G1889*F1889,2)</f>
        <v>1.1599999999999999</v>
      </c>
      <c r="I1889" s="69"/>
      <c r="J1889" s="69"/>
      <c r="K1889" s="70"/>
      <c r="L1889" s="70">
        <v>0</v>
      </c>
      <c r="N1889" s="56"/>
    </row>
    <row r="1890" spans="1:14" s="116" customFormat="1" ht="12" customHeight="1">
      <c r="A1890" s="119"/>
      <c r="B1890" s="119"/>
      <c r="C1890" s="119"/>
      <c r="D1890" s="113">
        <v>0</v>
      </c>
      <c r="E1890" s="112">
        <v>0</v>
      </c>
      <c r="F1890" s="120"/>
      <c r="G1890" s="121">
        <v>0</v>
      </c>
      <c r="H1890" s="109">
        <v>0</v>
      </c>
      <c r="I1890" s="69"/>
      <c r="J1890" s="69"/>
      <c r="K1890" s="70"/>
      <c r="L1890" s="70">
        <v>0</v>
      </c>
      <c r="N1890" s="56"/>
    </row>
    <row r="1891" spans="1:14" s="116" customFormat="1" ht="12" customHeight="1">
      <c r="A1891" s="112"/>
      <c r="B1891" s="112"/>
      <c r="C1891" s="112"/>
      <c r="D1891" s="113" t="s">
        <v>67</v>
      </c>
      <c r="E1891" s="112" t="s">
        <v>0</v>
      </c>
      <c r="F1891" s="805">
        <v>90.25</v>
      </c>
      <c r="G1891" s="805"/>
      <c r="H1891" s="109">
        <v>0</v>
      </c>
      <c r="I1891" s="69"/>
      <c r="J1891" s="69"/>
      <c r="K1891" s="70"/>
      <c r="L1891" s="70">
        <v>0</v>
      </c>
      <c r="N1891" s="56"/>
    </row>
    <row r="1892" spans="1:14" s="116" customFormat="1" ht="12" customHeight="1">
      <c r="A1892" s="112"/>
      <c r="B1892" s="112"/>
      <c r="C1892" s="112"/>
      <c r="D1892" s="113"/>
      <c r="E1892" s="112"/>
      <c r="F1892" s="120"/>
      <c r="G1892" s="122"/>
      <c r="H1892" s="122"/>
      <c r="J1892" s="123"/>
      <c r="K1892" s="70"/>
      <c r="L1892" s="70">
        <v>0</v>
      </c>
      <c r="N1892" s="56"/>
    </row>
    <row r="1893" spans="1:14" s="116" customFormat="1" ht="12" customHeight="1">
      <c r="A1893" s="112"/>
      <c r="B1893" s="112"/>
      <c r="C1893" s="112"/>
      <c r="D1893" s="113" t="s">
        <v>68</v>
      </c>
      <c r="E1893" s="112"/>
      <c r="F1893" s="120"/>
      <c r="G1893" s="122"/>
      <c r="H1893" s="109">
        <f>SUM(H1894:H1896)</f>
        <v>5.16</v>
      </c>
      <c r="I1893" s="69"/>
      <c r="J1893" s="69"/>
      <c r="K1893" s="70"/>
      <c r="L1893" s="70">
        <v>0</v>
      </c>
      <c r="N1893" s="56"/>
    </row>
    <row r="1894" spans="1:14" s="116" customFormat="1">
      <c r="A1894" s="117"/>
      <c r="B1894" s="117" t="s">
        <v>473</v>
      </c>
      <c r="C1894" s="112"/>
      <c r="D1894" s="124" t="str">
        <f>D1881</f>
        <v>cabo de aluminio - CA 35mm2, coberto com polimero reticulado  (XLPE) 15 kv</v>
      </c>
      <c r="E1894" s="112" t="s">
        <v>49</v>
      </c>
      <c r="F1894" s="120">
        <v>1.02</v>
      </c>
      <c r="G1894" s="121">
        <f>5.16/F1894</f>
        <v>5.0588235294117645</v>
      </c>
      <c r="H1894" s="76">
        <f>ROUND(G1894*F1894,2)</f>
        <v>5.16</v>
      </c>
      <c r="I1894" s="69"/>
      <c r="J1894" s="69"/>
      <c r="K1894" s="70"/>
      <c r="L1894" s="70">
        <v>0</v>
      </c>
      <c r="N1894" s="56"/>
    </row>
    <row r="1895" spans="1:14" s="116" customFormat="1">
      <c r="A1895" s="117"/>
      <c r="B1895" s="117"/>
      <c r="C1895" s="112"/>
      <c r="D1895" s="125"/>
      <c r="E1895" s="112"/>
      <c r="F1895" s="120"/>
      <c r="G1895" s="121"/>
      <c r="H1895" s="76"/>
      <c r="I1895" s="69"/>
      <c r="J1895" s="69"/>
      <c r="K1895" s="70"/>
      <c r="L1895" s="70"/>
      <c r="N1895" s="56"/>
    </row>
    <row r="1896" spans="1:14" s="116" customFormat="1" ht="12" customHeight="1">
      <c r="A1896" s="112"/>
      <c r="B1896" s="112"/>
      <c r="C1896" s="112"/>
      <c r="D1896" s="113">
        <v>0</v>
      </c>
      <c r="E1896" s="112">
        <v>0</v>
      </c>
      <c r="F1896" s="114"/>
      <c r="G1896" s="121">
        <v>0</v>
      </c>
      <c r="H1896" s="109"/>
      <c r="I1896" s="69"/>
      <c r="J1896" s="69"/>
      <c r="K1896" s="70"/>
      <c r="L1896" s="70">
        <v>0</v>
      </c>
      <c r="N1896" s="56"/>
    </row>
    <row r="1897" spans="1:14" s="116" customFormat="1" ht="12" customHeight="1">
      <c r="A1897" s="112"/>
      <c r="B1897" s="112"/>
      <c r="C1897" s="112"/>
      <c r="D1897" s="113" t="s">
        <v>71</v>
      </c>
      <c r="E1897" s="112"/>
      <c r="F1897" s="108"/>
      <c r="G1897" s="122"/>
      <c r="H1897" s="76">
        <f>+H1893+H1887+H1883</f>
        <v>7.15</v>
      </c>
      <c r="I1897" s="69"/>
      <c r="J1897" s="69"/>
      <c r="K1897" s="70"/>
      <c r="L1897" s="70">
        <v>0</v>
      </c>
      <c r="N1897" s="56"/>
    </row>
    <row r="1898" spans="1:14" s="116" customFormat="1" ht="12" customHeight="1">
      <c r="A1898" s="112"/>
      <c r="B1898" s="112"/>
      <c r="C1898" s="112"/>
      <c r="D1898" s="113" t="s">
        <v>72</v>
      </c>
      <c r="E1898" s="112" t="s">
        <v>0</v>
      </c>
      <c r="F1898" s="108"/>
      <c r="G1898" s="122"/>
      <c r="H1898" s="76">
        <f>ROUND(H1897*F1898/100,2)</f>
        <v>0</v>
      </c>
      <c r="I1898" s="69"/>
      <c r="J1898" s="69"/>
      <c r="K1898" s="70"/>
      <c r="L1898" s="70">
        <v>0</v>
      </c>
      <c r="N1898" s="56"/>
    </row>
    <row r="1899" spans="1:14" s="116" customFormat="1" ht="12" customHeight="1">
      <c r="A1899" s="112"/>
      <c r="B1899" s="112"/>
      <c r="C1899" s="112"/>
      <c r="D1899" s="113" t="s">
        <v>73</v>
      </c>
      <c r="E1899" s="112"/>
      <c r="F1899" s="114"/>
      <c r="G1899" s="122"/>
      <c r="H1899" s="76">
        <f>+H1898+H1897</f>
        <v>7.15</v>
      </c>
      <c r="I1899" s="69"/>
      <c r="J1899" s="69"/>
      <c r="K1899" s="70"/>
      <c r="L1899" s="70">
        <v>0</v>
      </c>
      <c r="N1899" s="56"/>
    </row>
    <row r="1900" spans="1:14" s="116" customFormat="1">
      <c r="A1900" s="112"/>
      <c r="B1900" s="112"/>
      <c r="C1900" s="112"/>
      <c r="D1900" s="113"/>
      <c r="E1900" s="112"/>
      <c r="F1900" s="114"/>
      <c r="G1900" s="122"/>
      <c r="H1900" s="109"/>
      <c r="I1900" s="69"/>
      <c r="J1900" s="69"/>
      <c r="K1900" s="70"/>
      <c r="L1900" s="70">
        <v>0</v>
      </c>
      <c r="N1900" s="56"/>
    </row>
    <row r="1901" spans="1:14">
      <c r="B1901" s="102"/>
      <c r="C1901" s="102"/>
    </row>
    <row r="1902" spans="1:14" s="59" customFormat="1" ht="30" customHeight="1">
      <c r="A1902" s="104"/>
      <c r="B1902" s="282" t="s">
        <v>1007</v>
      </c>
      <c r="C1902" s="149" t="s">
        <v>758</v>
      </c>
      <c r="D1902" s="145" t="s">
        <v>477</v>
      </c>
      <c r="E1902" s="144" t="s">
        <v>49</v>
      </c>
      <c r="F1902" s="146">
        <v>1</v>
      </c>
      <c r="G1902" s="173">
        <f>H1920</f>
        <v>54.77</v>
      </c>
      <c r="H1902" s="148">
        <f>TRUNC(G1902*F1902,2)</f>
        <v>54.77</v>
      </c>
      <c r="I1902" s="56"/>
      <c r="J1902" s="57">
        <v>806.71</v>
      </c>
      <c r="K1902" s="58">
        <v>806.70999999999992</v>
      </c>
      <c r="L1902" s="58">
        <v>806.71</v>
      </c>
      <c r="M1902" s="59">
        <v>0</v>
      </c>
    </row>
    <row r="1903" spans="1:14" s="29" customFormat="1" ht="12" customHeight="1">
      <c r="A1903" s="105"/>
      <c r="B1903" s="106"/>
      <c r="C1903" s="106"/>
      <c r="D1903" s="107"/>
      <c r="E1903" s="106"/>
      <c r="F1903" s="108"/>
      <c r="G1903" s="109"/>
      <c r="H1903" s="110"/>
      <c r="I1903" s="68"/>
      <c r="J1903" s="69"/>
      <c r="K1903" s="70"/>
      <c r="L1903" s="70">
        <v>0</v>
      </c>
      <c r="M1903" s="111">
        <f>M1902-H1902</f>
        <v>-54.77</v>
      </c>
      <c r="N1903" s="56"/>
    </row>
    <row r="1904" spans="1:14" s="116" customFormat="1" ht="12" customHeight="1">
      <c r="A1904" s="112"/>
      <c r="B1904" s="112"/>
      <c r="C1904" s="112"/>
      <c r="D1904" s="113" t="s">
        <v>65</v>
      </c>
      <c r="E1904" s="112"/>
      <c r="F1904" s="114"/>
      <c r="G1904" s="115"/>
      <c r="H1904" s="76">
        <f>SUM(H1905:H1907)</f>
        <v>0</v>
      </c>
      <c r="I1904" s="69"/>
      <c r="J1904" s="69"/>
      <c r="K1904" s="70"/>
      <c r="L1904" s="70">
        <v>0</v>
      </c>
      <c r="N1904" s="56"/>
    </row>
    <row r="1905" spans="1:14" s="116" customFormat="1" ht="12" customHeight="1">
      <c r="A1905" s="117"/>
      <c r="B1905" s="118"/>
      <c r="C1905" s="119"/>
      <c r="D1905" s="113"/>
      <c r="E1905" s="112"/>
      <c r="F1905" s="120"/>
      <c r="G1905" s="121"/>
      <c r="H1905" s="76"/>
      <c r="I1905" s="69"/>
      <c r="J1905" s="69"/>
      <c r="K1905" s="70"/>
      <c r="L1905" s="70">
        <v>0</v>
      </c>
      <c r="N1905" s="56"/>
    </row>
    <row r="1906" spans="1:14" s="116" customFormat="1" ht="12" customHeight="1">
      <c r="A1906" s="112"/>
      <c r="B1906" s="112"/>
      <c r="C1906" s="112"/>
      <c r="D1906" s="113">
        <v>0</v>
      </c>
      <c r="E1906" s="112">
        <v>0</v>
      </c>
      <c r="F1906" s="120"/>
      <c r="G1906" s="121">
        <v>0</v>
      </c>
      <c r="H1906" s="109">
        <v>0</v>
      </c>
      <c r="I1906" s="69"/>
      <c r="J1906" s="69"/>
      <c r="K1906" s="70"/>
      <c r="L1906" s="70">
        <v>0</v>
      </c>
      <c r="N1906" s="56"/>
    </row>
    <row r="1907" spans="1:14" s="116" customFormat="1" ht="12" customHeight="1">
      <c r="A1907" s="112"/>
      <c r="B1907" s="112"/>
      <c r="C1907" s="112"/>
      <c r="D1907" s="113">
        <v>0</v>
      </c>
      <c r="E1907" s="112">
        <v>0</v>
      </c>
      <c r="F1907" s="120"/>
      <c r="G1907" s="460">
        <v>0</v>
      </c>
      <c r="H1907" s="109">
        <v>0</v>
      </c>
      <c r="I1907" s="69"/>
      <c r="J1907" s="69"/>
      <c r="K1907" s="70"/>
      <c r="L1907" s="70">
        <v>0</v>
      </c>
      <c r="N1907" s="56"/>
    </row>
    <row r="1908" spans="1:14" s="116" customFormat="1" ht="12" customHeight="1">
      <c r="A1908" s="112"/>
      <c r="B1908" s="112"/>
      <c r="C1908" s="112"/>
      <c r="D1908" s="113" t="s">
        <v>66</v>
      </c>
      <c r="E1908" s="112"/>
      <c r="F1908" s="120"/>
      <c r="G1908" s="461"/>
      <c r="H1908" s="76">
        <f>SUM(H1909:H1912)</f>
        <v>9.74</v>
      </c>
      <c r="I1908" s="69"/>
      <c r="J1908" s="69"/>
      <c r="K1908" s="70"/>
      <c r="L1908" s="70">
        <v>0</v>
      </c>
      <c r="N1908" s="56"/>
    </row>
    <row r="1909" spans="1:14" s="116" customFormat="1" ht="12" customHeight="1">
      <c r="A1909" s="117"/>
      <c r="B1909" s="118" t="s">
        <v>74</v>
      </c>
      <c r="C1909" s="119"/>
      <c r="D1909" s="113" t="s">
        <v>75</v>
      </c>
      <c r="E1909" s="112" t="s">
        <v>76</v>
      </c>
      <c r="F1909" s="120">
        <v>0.5</v>
      </c>
      <c r="G1909" s="460">
        <v>8.3000000000000007</v>
      </c>
      <c r="H1909" s="76">
        <f>ROUND(G1909*F1909,2)</f>
        <v>4.1500000000000004</v>
      </c>
      <c r="I1909" s="69"/>
      <c r="J1909" s="69"/>
      <c r="K1909" s="70"/>
      <c r="L1909" s="70">
        <v>0</v>
      </c>
      <c r="N1909" s="56"/>
    </row>
    <row r="1910" spans="1:14" s="116" customFormat="1" ht="12" customHeight="1">
      <c r="A1910" s="117"/>
      <c r="B1910" s="118" t="s">
        <v>98</v>
      </c>
      <c r="C1910" s="119"/>
      <c r="D1910" s="113" t="s">
        <v>120</v>
      </c>
      <c r="E1910" s="112" t="s">
        <v>76</v>
      </c>
      <c r="F1910" s="120">
        <f>F1909</f>
        <v>0.5</v>
      </c>
      <c r="G1910" s="460">
        <v>11.17</v>
      </c>
      <c r="H1910" s="76">
        <f>ROUND(G1910*F1910,2)</f>
        <v>5.59</v>
      </c>
      <c r="I1910" s="69"/>
      <c r="J1910" s="69"/>
      <c r="K1910" s="70"/>
      <c r="L1910" s="70">
        <v>0</v>
      </c>
      <c r="N1910" s="56"/>
    </row>
    <row r="1911" spans="1:14" s="116" customFormat="1" ht="12" customHeight="1">
      <c r="A1911" s="119"/>
      <c r="B1911" s="119"/>
      <c r="C1911" s="119"/>
      <c r="D1911" s="113">
        <v>0</v>
      </c>
      <c r="E1911" s="112">
        <v>0</v>
      </c>
      <c r="F1911" s="120"/>
      <c r="G1911" s="121">
        <v>0</v>
      </c>
      <c r="H1911" s="109">
        <v>0</v>
      </c>
      <c r="I1911" s="69"/>
      <c r="J1911" s="69"/>
      <c r="K1911" s="70"/>
      <c r="L1911" s="70">
        <v>0</v>
      </c>
      <c r="N1911" s="56"/>
    </row>
    <row r="1912" spans="1:14" s="116" customFormat="1" ht="12" customHeight="1">
      <c r="A1912" s="112"/>
      <c r="B1912" s="112"/>
      <c r="C1912" s="112"/>
      <c r="D1912" s="113" t="s">
        <v>67</v>
      </c>
      <c r="E1912" s="112" t="s">
        <v>0</v>
      </c>
      <c r="F1912" s="805">
        <v>90.25</v>
      </c>
      <c r="G1912" s="805"/>
      <c r="H1912" s="109">
        <v>0</v>
      </c>
      <c r="I1912" s="69"/>
      <c r="J1912" s="69"/>
      <c r="K1912" s="70"/>
      <c r="L1912" s="70">
        <v>0</v>
      </c>
      <c r="N1912" s="56"/>
    </row>
    <row r="1913" spans="1:14" s="116" customFormat="1" ht="12" customHeight="1">
      <c r="A1913" s="112"/>
      <c r="B1913" s="112"/>
      <c r="C1913" s="112"/>
      <c r="D1913" s="113"/>
      <c r="E1913" s="112"/>
      <c r="F1913" s="120"/>
      <c r="G1913" s="122"/>
      <c r="H1913" s="122"/>
      <c r="J1913" s="123"/>
      <c r="K1913" s="70"/>
      <c r="L1913" s="70">
        <v>0</v>
      </c>
      <c r="N1913" s="56"/>
    </row>
    <row r="1914" spans="1:14" s="116" customFormat="1" ht="12" customHeight="1">
      <c r="A1914" s="112"/>
      <c r="B1914" s="112"/>
      <c r="C1914" s="112"/>
      <c r="D1914" s="113" t="s">
        <v>68</v>
      </c>
      <c r="E1914" s="112"/>
      <c r="F1914" s="120"/>
      <c r="G1914" s="122"/>
      <c r="H1914" s="109">
        <f>SUM(H1915:H1917)</f>
        <v>45.03</v>
      </c>
      <c r="I1914" s="69"/>
      <c r="J1914" s="69"/>
      <c r="K1914" s="70"/>
      <c r="L1914" s="70">
        <v>0</v>
      </c>
      <c r="N1914" s="56"/>
    </row>
    <row r="1915" spans="1:14" s="116" customFormat="1" ht="24">
      <c r="A1915" s="117"/>
      <c r="B1915" s="117">
        <v>5652</v>
      </c>
      <c r="C1915" s="112"/>
      <c r="D1915" s="124" t="s">
        <v>232</v>
      </c>
      <c r="E1915" s="112" t="s">
        <v>233</v>
      </c>
      <c r="F1915" s="120">
        <v>0.19769999999999999</v>
      </c>
      <c r="G1915" s="121">
        <v>227.75</v>
      </c>
      <c r="H1915" s="76">
        <f>ROUND(G1915*F1915,2)</f>
        <v>45.03</v>
      </c>
      <c r="I1915" s="69"/>
      <c r="J1915" s="69"/>
      <c r="K1915" s="70"/>
      <c r="L1915" s="70">
        <v>0</v>
      </c>
      <c r="N1915" s="56"/>
    </row>
    <row r="1916" spans="1:14" s="116" customFormat="1">
      <c r="A1916" s="117"/>
      <c r="B1916" s="117"/>
      <c r="C1916" s="112"/>
      <c r="D1916" s="125"/>
      <c r="E1916" s="112"/>
      <c r="F1916" s="120"/>
      <c r="G1916" s="121"/>
      <c r="H1916" s="76"/>
      <c r="I1916" s="69"/>
      <c r="J1916" s="69"/>
      <c r="K1916" s="70"/>
      <c r="L1916" s="70"/>
      <c r="N1916" s="56"/>
    </row>
    <row r="1917" spans="1:14" s="116" customFormat="1" ht="12" customHeight="1">
      <c r="A1917" s="112"/>
      <c r="B1917" s="112"/>
      <c r="C1917" s="112"/>
      <c r="D1917" s="113">
        <v>0</v>
      </c>
      <c r="E1917" s="112">
        <v>0</v>
      </c>
      <c r="F1917" s="114"/>
      <c r="G1917" s="121">
        <v>0</v>
      </c>
      <c r="H1917" s="109"/>
      <c r="I1917" s="69"/>
      <c r="J1917" s="69"/>
      <c r="K1917" s="70"/>
      <c r="L1917" s="70">
        <v>0</v>
      </c>
      <c r="N1917" s="56"/>
    </row>
    <row r="1918" spans="1:14" s="116" customFormat="1" ht="12" customHeight="1">
      <c r="A1918" s="112"/>
      <c r="B1918" s="112"/>
      <c r="C1918" s="112"/>
      <c r="D1918" s="113" t="s">
        <v>71</v>
      </c>
      <c r="E1918" s="112"/>
      <c r="F1918" s="108"/>
      <c r="G1918" s="122"/>
      <c r="H1918" s="76">
        <f>+H1914+H1908+H1904</f>
        <v>54.77</v>
      </c>
      <c r="I1918" s="69"/>
      <c r="J1918" s="69"/>
      <c r="K1918" s="70"/>
      <c r="L1918" s="70">
        <v>0</v>
      </c>
      <c r="N1918" s="56"/>
    </row>
    <row r="1919" spans="1:14" s="116" customFormat="1" ht="12" customHeight="1">
      <c r="A1919" s="112"/>
      <c r="B1919" s="112"/>
      <c r="C1919" s="112"/>
      <c r="D1919" s="113" t="s">
        <v>72</v>
      </c>
      <c r="E1919" s="112" t="s">
        <v>0</v>
      </c>
      <c r="F1919" s="108"/>
      <c r="G1919" s="122"/>
      <c r="H1919" s="76">
        <f>ROUND(H1918*F1919/100,2)</f>
        <v>0</v>
      </c>
      <c r="I1919" s="69"/>
      <c r="J1919" s="69"/>
      <c r="K1919" s="70"/>
      <c r="L1919" s="70">
        <v>0</v>
      </c>
      <c r="N1919" s="56"/>
    </row>
    <row r="1920" spans="1:14" s="116" customFormat="1" ht="12" customHeight="1">
      <c r="A1920" s="112"/>
      <c r="B1920" s="112"/>
      <c r="C1920" s="112"/>
      <c r="D1920" s="113" t="s">
        <v>73</v>
      </c>
      <c r="E1920" s="112"/>
      <c r="F1920" s="114"/>
      <c r="G1920" s="122"/>
      <c r="H1920" s="76">
        <f>+H1919+H1918</f>
        <v>54.77</v>
      </c>
      <c r="I1920" s="69"/>
      <c r="J1920" s="69"/>
      <c r="K1920" s="70"/>
      <c r="L1920" s="70">
        <v>0</v>
      </c>
      <c r="N1920" s="56"/>
    </row>
    <row r="1921" spans="1:14" s="116" customFormat="1">
      <c r="A1921" s="112"/>
      <c r="B1921" s="112"/>
      <c r="C1921" s="112"/>
      <c r="D1921" s="113"/>
      <c r="E1921" s="112"/>
      <c r="F1921" s="114"/>
      <c r="G1921" s="122"/>
      <c r="H1921" s="109"/>
      <c r="I1921" s="69"/>
      <c r="J1921" s="69"/>
      <c r="K1921" s="70"/>
      <c r="L1921" s="70">
        <v>0</v>
      </c>
      <c r="N1921" s="56"/>
    </row>
    <row r="1922" spans="1:14">
      <c r="B1922" s="102"/>
      <c r="C1922" s="102"/>
    </row>
    <row r="1923" spans="1:14" s="59" customFormat="1" ht="30" customHeight="1">
      <c r="A1923" s="104"/>
      <c r="B1923" s="282" t="s">
        <v>1007</v>
      </c>
      <c r="C1923" s="149" t="s">
        <v>759</v>
      </c>
      <c r="D1923" s="145" t="s">
        <v>478</v>
      </c>
      <c r="E1923" s="144" t="s">
        <v>49</v>
      </c>
      <c r="F1923" s="146">
        <v>1</v>
      </c>
      <c r="G1923" s="173">
        <f>H1941</f>
        <v>1151.29</v>
      </c>
      <c r="H1923" s="148">
        <f>TRUNC(G1923*F1923,2)</f>
        <v>1151.29</v>
      </c>
      <c r="I1923" s="56"/>
      <c r="J1923" s="57">
        <v>806.71</v>
      </c>
      <c r="K1923" s="58">
        <v>806.70999999999992</v>
      </c>
      <c r="L1923" s="58">
        <v>806.71</v>
      </c>
    </row>
    <row r="1924" spans="1:14" s="29" customFormat="1" ht="12" customHeight="1">
      <c r="A1924" s="105"/>
      <c r="B1924" s="106"/>
      <c r="C1924" s="106"/>
      <c r="D1924" s="107"/>
      <c r="E1924" s="106"/>
      <c r="F1924" s="108"/>
      <c r="G1924" s="109"/>
      <c r="H1924" s="110"/>
      <c r="I1924" s="68"/>
      <c r="J1924" s="69"/>
      <c r="K1924" s="70"/>
      <c r="L1924" s="70">
        <v>0</v>
      </c>
      <c r="N1924" s="56"/>
    </row>
    <row r="1925" spans="1:14" s="116" customFormat="1" ht="12" customHeight="1">
      <c r="A1925" s="112"/>
      <c r="B1925" s="112"/>
      <c r="C1925" s="112"/>
      <c r="D1925" s="113" t="s">
        <v>65</v>
      </c>
      <c r="E1925" s="112"/>
      <c r="F1925" s="114"/>
      <c r="G1925" s="115"/>
      <c r="H1925" s="109">
        <v>0</v>
      </c>
      <c r="I1925" s="69"/>
      <c r="J1925" s="69"/>
      <c r="K1925" s="70"/>
      <c r="L1925" s="70">
        <v>0</v>
      </c>
      <c r="N1925" s="56"/>
    </row>
    <row r="1926" spans="1:14" s="116" customFormat="1" ht="12" customHeight="1">
      <c r="A1926" s="117"/>
      <c r="B1926" s="119"/>
      <c r="C1926" s="119"/>
      <c r="D1926" s="113"/>
      <c r="E1926" s="112"/>
      <c r="F1926" s="120"/>
      <c r="G1926" s="121"/>
      <c r="H1926" s="109">
        <v>0</v>
      </c>
      <c r="I1926" s="69"/>
      <c r="J1926" s="69"/>
      <c r="K1926" s="70"/>
      <c r="L1926" s="70">
        <v>0</v>
      </c>
      <c r="N1926" s="56"/>
    </row>
    <row r="1927" spans="1:14" s="116" customFormat="1" ht="12" customHeight="1">
      <c r="A1927" s="112"/>
      <c r="B1927" s="112"/>
      <c r="C1927" s="112"/>
      <c r="D1927" s="113">
        <v>0</v>
      </c>
      <c r="E1927" s="112">
        <v>0</v>
      </c>
      <c r="F1927" s="120"/>
      <c r="G1927" s="121">
        <v>0</v>
      </c>
      <c r="H1927" s="109">
        <v>0</v>
      </c>
      <c r="I1927" s="69"/>
      <c r="J1927" s="69"/>
      <c r="K1927" s="70"/>
      <c r="L1927" s="70">
        <v>0</v>
      </c>
      <c r="N1927" s="56"/>
    </row>
    <row r="1928" spans="1:14" s="116" customFormat="1" ht="12" customHeight="1">
      <c r="A1928" s="112"/>
      <c r="B1928" s="112"/>
      <c r="C1928" s="112"/>
      <c r="D1928" s="113">
        <v>0</v>
      </c>
      <c r="E1928" s="112">
        <v>0</v>
      </c>
      <c r="F1928" s="120"/>
      <c r="G1928" s="121">
        <v>0</v>
      </c>
      <c r="H1928" s="109">
        <v>0</v>
      </c>
      <c r="I1928" s="69"/>
      <c r="J1928" s="69"/>
      <c r="K1928" s="70"/>
      <c r="L1928" s="70">
        <v>0</v>
      </c>
      <c r="N1928" s="56"/>
    </row>
    <row r="1929" spans="1:14" s="116" customFormat="1" ht="12" customHeight="1">
      <c r="A1929" s="112"/>
      <c r="B1929" s="112"/>
      <c r="C1929" s="112"/>
      <c r="D1929" s="113" t="s">
        <v>66</v>
      </c>
      <c r="E1929" s="112"/>
      <c r="F1929" s="120"/>
      <c r="G1929" s="461"/>
      <c r="H1929" s="76">
        <f>SUM(H1930:H1933)</f>
        <v>39.700000000000003</v>
      </c>
      <c r="I1929" s="69"/>
      <c r="J1929" s="69"/>
      <c r="K1929" s="70"/>
      <c r="L1929" s="70">
        <v>0</v>
      </c>
      <c r="N1929" s="56"/>
    </row>
    <row r="1930" spans="1:14" s="116" customFormat="1" ht="12" customHeight="1">
      <c r="A1930" s="117"/>
      <c r="B1930" s="118" t="s">
        <v>74</v>
      </c>
      <c r="C1930" s="119"/>
      <c r="D1930" s="113" t="s">
        <v>75</v>
      </c>
      <c r="E1930" s="112" t="s">
        <v>76</v>
      </c>
      <c r="F1930" s="120">
        <v>2</v>
      </c>
      <c r="G1930" s="460">
        <v>8.3000000000000007</v>
      </c>
      <c r="H1930" s="76">
        <f>ROUND(G1930*F1930,2)</f>
        <v>16.600000000000001</v>
      </c>
      <c r="I1930" s="69"/>
      <c r="J1930" s="69"/>
      <c r="K1930" s="70"/>
      <c r="L1930" s="70">
        <v>0</v>
      </c>
      <c r="N1930" s="56"/>
    </row>
    <row r="1931" spans="1:14" s="116" customFormat="1" ht="12" customHeight="1">
      <c r="A1931" s="117"/>
      <c r="B1931" s="118" t="s">
        <v>82</v>
      </c>
      <c r="C1931" s="119"/>
      <c r="D1931" s="113" t="s">
        <v>83</v>
      </c>
      <c r="E1931" s="112" t="s">
        <v>76</v>
      </c>
      <c r="F1931" s="120">
        <f>F1930</f>
        <v>2</v>
      </c>
      <c r="G1931" s="460">
        <v>11.55</v>
      </c>
      <c r="H1931" s="76">
        <f>ROUND(G1931*F1931,2)</f>
        <v>23.1</v>
      </c>
      <c r="I1931" s="69"/>
      <c r="J1931" s="69"/>
      <c r="K1931" s="70"/>
      <c r="L1931" s="70">
        <v>0</v>
      </c>
      <c r="N1931" s="56"/>
    </row>
    <row r="1932" spans="1:14" s="116" customFormat="1" ht="12" customHeight="1">
      <c r="A1932" s="119"/>
      <c r="B1932" s="119"/>
      <c r="C1932" s="119"/>
      <c r="D1932" s="113">
        <v>0</v>
      </c>
      <c r="E1932" s="112">
        <v>0</v>
      </c>
      <c r="F1932" s="120"/>
      <c r="G1932" s="460">
        <v>0</v>
      </c>
      <c r="H1932" s="109">
        <v>0</v>
      </c>
      <c r="I1932" s="69"/>
      <c r="J1932" s="69"/>
      <c r="K1932" s="70"/>
      <c r="L1932" s="70">
        <v>0</v>
      </c>
      <c r="N1932" s="56"/>
    </row>
    <row r="1933" spans="1:14" s="116" customFormat="1" ht="12" customHeight="1">
      <c r="A1933" s="112"/>
      <c r="B1933" s="112"/>
      <c r="C1933" s="112"/>
      <c r="D1933" s="113" t="s">
        <v>67</v>
      </c>
      <c r="E1933" s="112" t="s">
        <v>0</v>
      </c>
      <c r="F1933" s="805">
        <v>90.25</v>
      </c>
      <c r="G1933" s="805"/>
      <c r="H1933" s="109">
        <v>0</v>
      </c>
      <c r="I1933" s="69"/>
      <c r="J1933" s="69"/>
      <c r="K1933" s="70"/>
      <c r="L1933" s="70">
        <v>0</v>
      </c>
      <c r="N1933" s="56"/>
    </row>
    <row r="1934" spans="1:14" s="116" customFormat="1" ht="12" customHeight="1">
      <c r="A1934" s="112"/>
      <c r="B1934" s="112"/>
      <c r="C1934" s="112"/>
      <c r="D1934" s="113"/>
      <c r="E1934" s="112"/>
      <c r="F1934" s="120"/>
      <c r="G1934" s="122"/>
      <c r="H1934" s="122"/>
      <c r="J1934" s="123"/>
      <c r="K1934" s="70"/>
      <c r="L1934" s="70">
        <v>0</v>
      </c>
      <c r="N1934" s="56"/>
    </row>
    <row r="1935" spans="1:14" s="116" customFormat="1" ht="12" customHeight="1">
      <c r="A1935" s="112"/>
      <c r="B1935" s="112"/>
      <c r="C1935" s="112"/>
      <c r="D1935" s="113" t="s">
        <v>68</v>
      </c>
      <c r="E1935" s="112"/>
      <c r="F1935" s="120"/>
      <c r="G1935" s="122"/>
      <c r="H1935" s="109">
        <f>SUM(H1936:H1938)</f>
        <v>1111.5899999999999</v>
      </c>
      <c r="I1935" s="69"/>
      <c r="J1935" s="69"/>
      <c r="K1935" s="70"/>
      <c r="L1935" s="70">
        <v>0</v>
      </c>
      <c r="N1935" s="56"/>
    </row>
    <row r="1936" spans="1:14" s="116" customFormat="1" ht="24">
      <c r="A1936" s="117"/>
      <c r="B1936" s="117" t="s">
        <v>479</v>
      </c>
      <c r="C1936" s="112"/>
      <c r="D1936" s="125" t="s">
        <v>480</v>
      </c>
      <c r="E1936" s="112" t="s">
        <v>31</v>
      </c>
      <c r="F1936" s="120">
        <v>1</v>
      </c>
      <c r="G1936" s="121">
        <v>210.43</v>
      </c>
      <c r="H1936" s="76">
        <f>ROUND(G1936*F1936,2)</f>
        <v>210.43</v>
      </c>
      <c r="I1936" s="69"/>
      <c r="J1936" s="69"/>
      <c r="K1936" s="70"/>
      <c r="L1936" s="70">
        <v>0</v>
      </c>
      <c r="N1936" s="56"/>
    </row>
    <row r="1937" spans="1:15" s="116" customFormat="1" ht="24">
      <c r="A1937" s="117"/>
      <c r="B1937" s="117" t="s">
        <v>412</v>
      </c>
      <c r="C1937" s="112"/>
      <c r="D1937" s="125" t="s">
        <v>481</v>
      </c>
      <c r="E1937" s="112" t="s">
        <v>31</v>
      </c>
      <c r="F1937" s="120">
        <v>1</v>
      </c>
      <c r="G1937" s="121">
        <v>901.16</v>
      </c>
      <c r="H1937" s="76">
        <f>ROUND(G1937*F1937,2)</f>
        <v>901.16</v>
      </c>
      <c r="I1937" s="69"/>
      <c r="J1937" s="69"/>
      <c r="K1937" s="70"/>
      <c r="L1937" s="70">
        <v>0</v>
      </c>
      <c r="N1937" s="56"/>
    </row>
    <row r="1938" spans="1:15" s="116" customFormat="1" ht="12" customHeight="1">
      <c r="A1938" s="112"/>
      <c r="B1938" s="112"/>
      <c r="C1938" s="112"/>
      <c r="D1938" s="113">
        <v>0</v>
      </c>
      <c r="E1938" s="112">
        <v>0</v>
      </c>
      <c r="F1938" s="114"/>
      <c r="G1938" s="121">
        <v>0</v>
      </c>
      <c r="H1938" s="109"/>
      <c r="I1938" s="69"/>
      <c r="J1938" s="69"/>
      <c r="K1938" s="70"/>
      <c r="L1938" s="70">
        <v>0</v>
      </c>
      <c r="N1938" s="56"/>
    </row>
    <row r="1939" spans="1:15" s="116" customFormat="1" ht="12" customHeight="1">
      <c r="A1939" s="112"/>
      <c r="B1939" s="112"/>
      <c r="C1939" s="112"/>
      <c r="D1939" s="113" t="s">
        <v>71</v>
      </c>
      <c r="E1939" s="112"/>
      <c r="F1939" s="108"/>
      <c r="G1939" s="122"/>
      <c r="H1939" s="76">
        <f>+H1935+H1929+H1925</f>
        <v>1151.29</v>
      </c>
      <c r="I1939" s="69"/>
      <c r="J1939" s="69"/>
      <c r="K1939" s="70"/>
      <c r="L1939" s="70">
        <v>0</v>
      </c>
      <c r="N1939" s="56"/>
    </row>
    <row r="1940" spans="1:15" s="116" customFormat="1" ht="12" customHeight="1">
      <c r="A1940" s="112"/>
      <c r="B1940" s="112"/>
      <c r="C1940" s="112"/>
      <c r="D1940" s="113" t="s">
        <v>72</v>
      </c>
      <c r="E1940" s="112" t="s">
        <v>0</v>
      </c>
      <c r="F1940" s="108"/>
      <c r="G1940" s="122"/>
      <c r="H1940" s="76">
        <f>ROUND(H1939*F1940/100,2)</f>
        <v>0</v>
      </c>
      <c r="I1940" s="69"/>
      <c r="J1940" s="69"/>
      <c r="K1940" s="70"/>
      <c r="L1940" s="70">
        <v>0</v>
      </c>
      <c r="N1940" s="56"/>
    </row>
    <row r="1941" spans="1:15" s="116" customFormat="1" ht="12" customHeight="1">
      <c r="A1941" s="112"/>
      <c r="B1941" s="112"/>
      <c r="C1941" s="112"/>
      <c r="D1941" s="113" t="s">
        <v>73</v>
      </c>
      <c r="E1941" s="112"/>
      <c r="F1941" s="114"/>
      <c r="G1941" s="122"/>
      <c r="H1941" s="76">
        <f>+H1940+H1939</f>
        <v>1151.29</v>
      </c>
      <c r="I1941" s="69"/>
      <c r="J1941" s="69"/>
      <c r="K1941" s="70"/>
      <c r="L1941" s="70">
        <v>0</v>
      </c>
      <c r="N1941" s="56"/>
    </row>
    <row r="1942" spans="1:15" s="116" customFormat="1">
      <c r="A1942" s="112"/>
      <c r="B1942" s="112"/>
      <c r="C1942" s="112"/>
      <c r="D1942" s="113"/>
      <c r="E1942" s="112"/>
      <c r="F1942" s="114"/>
      <c r="G1942" s="122"/>
      <c r="H1942" s="109"/>
      <c r="I1942" s="69"/>
      <c r="J1942" s="69"/>
      <c r="K1942" s="70"/>
      <c r="L1942" s="70">
        <v>0</v>
      </c>
      <c r="N1942" s="56"/>
    </row>
    <row r="1943" spans="1:15">
      <c r="B1943" s="102"/>
      <c r="C1943" s="102"/>
    </row>
    <row r="1944" spans="1:15">
      <c r="B1944" s="102"/>
      <c r="C1944" s="102"/>
    </row>
    <row r="1945" spans="1:15" s="59" customFormat="1" ht="57">
      <c r="A1945" s="126" t="s">
        <v>80</v>
      </c>
      <c r="B1945" s="282" t="s">
        <v>1007</v>
      </c>
      <c r="C1945" s="149" t="s">
        <v>760</v>
      </c>
      <c r="D1945" s="150" t="s">
        <v>482</v>
      </c>
      <c r="E1945" s="149" t="s">
        <v>49</v>
      </c>
      <c r="F1945" s="151">
        <v>1</v>
      </c>
      <c r="G1945" s="147">
        <f>H1971</f>
        <v>406.78</v>
      </c>
      <c r="H1945" s="148">
        <f>TRUNC(G1945*F1945,2)</f>
        <v>406.78</v>
      </c>
      <c r="I1945" s="56"/>
      <c r="J1945" s="57">
        <f>TRUNC(G1945*F1945,2)</f>
        <v>406.78</v>
      </c>
      <c r="K1945" s="58">
        <f>G1945</f>
        <v>406.78</v>
      </c>
      <c r="L1945" s="58">
        <f t="shared" ref="L1945:L1952" si="6">TRUNC(F1945*K1945,2)</f>
        <v>406.78</v>
      </c>
      <c r="N1945" s="60"/>
      <c r="O1945" s="61"/>
    </row>
    <row r="1946" spans="1:15" s="29" customFormat="1" ht="12" customHeight="1">
      <c r="A1946" s="62"/>
      <c r="B1946" s="63"/>
      <c r="C1946" s="63"/>
      <c r="D1946" s="64"/>
      <c r="E1946" s="63"/>
      <c r="F1946" s="65"/>
      <c r="G1946" s="66"/>
      <c r="H1946" s="67"/>
      <c r="I1946" s="68"/>
      <c r="J1946" s="69"/>
      <c r="K1946" s="70"/>
      <c r="L1946" s="70">
        <f t="shared" si="6"/>
        <v>0</v>
      </c>
      <c r="O1946" s="56"/>
    </row>
    <row r="1947" spans="1:15" s="77" customFormat="1" ht="12" customHeight="1">
      <c r="A1947" s="71"/>
      <c r="B1947" s="72"/>
      <c r="C1947" s="72"/>
      <c r="D1947" s="73" t="s">
        <v>65</v>
      </c>
      <c r="E1947" s="72"/>
      <c r="F1947" s="74"/>
      <c r="G1947" s="75"/>
      <c r="H1947" s="76">
        <f>SUM(H1948:H1949)</f>
        <v>0</v>
      </c>
      <c r="I1947" s="69"/>
      <c r="J1947" s="69"/>
      <c r="K1947" s="70"/>
      <c r="L1947" s="70">
        <f t="shared" si="6"/>
        <v>0</v>
      </c>
      <c r="O1947" s="56"/>
    </row>
    <row r="1948" spans="1:15" s="77" customFormat="1" ht="12" customHeight="1">
      <c r="A1948" s="78"/>
      <c r="B1948" s="79"/>
      <c r="C1948" s="79"/>
      <c r="D1948" s="73"/>
      <c r="E1948" s="72"/>
      <c r="F1948" s="80"/>
      <c r="G1948" s="81"/>
      <c r="H1948" s="76">
        <f>ROUND(G1948*F1948,2)</f>
        <v>0</v>
      </c>
      <c r="I1948" s="69"/>
      <c r="J1948" s="69"/>
      <c r="K1948" s="70"/>
      <c r="L1948" s="70">
        <f t="shared" si="6"/>
        <v>0</v>
      </c>
      <c r="M1948" s="82"/>
      <c r="N1948" s="83"/>
      <c r="O1948" s="56"/>
    </row>
    <row r="1949" spans="1:15" s="77" customFormat="1" ht="12" customHeight="1">
      <c r="A1949" s="78"/>
      <c r="B1949" s="79"/>
      <c r="C1949" s="79"/>
      <c r="D1949" s="73"/>
      <c r="E1949" s="72"/>
      <c r="F1949" s="80"/>
      <c r="G1949" s="81"/>
      <c r="H1949" s="76">
        <f>ROUND(G1949*F1949,2)</f>
        <v>0</v>
      </c>
      <c r="I1949" s="69"/>
      <c r="J1949" s="69"/>
      <c r="K1949" s="70"/>
      <c r="L1949" s="70">
        <f t="shared" si="6"/>
        <v>0</v>
      </c>
      <c r="M1949" s="82"/>
      <c r="N1949" s="83"/>
      <c r="O1949" s="56"/>
    </row>
    <row r="1950" spans="1:15" s="77" customFormat="1" ht="12" customHeight="1">
      <c r="A1950" s="71"/>
      <c r="B1950" s="72"/>
      <c r="C1950" s="72"/>
      <c r="D1950" s="73" t="s">
        <v>66</v>
      </c>
      <c r="E1950" s="72"/>
      <c r="F1950" s="80">
        <v>0</v>
      </c>
      <c r="G1950" s="66"/>
      <c r="H1950" s="76">
        <f>SUM(H1951:H1954)</f>
        <v>38.94</v>
      </c>
      <c r="I1950" s="69"/>
      <c r="J1950" s="69"/>
      <c r="K1950" s="70"/>
      <c r="L1950" s="70">
        <f t="shared" si="6"/>
        <v>0</v>
      </c>
      <c r="N1950" s="83"/>
      <c r="O1950" s="56"/>
    </row>
    <row r="1951" spans="1:15" s="77" customFormat="1" ht="12" customHeight="1">
      <c r="A1951" s="78"/>
      <c r="B1951" s="79" t="s">
        <v>74</v>
      </c>
      <c r="C1951" s="79"/>
      <c r="D1951" s="73" t="s">
        <v>97</v>
      </c>
      <c r="E1951" s="72" t="s">
        <v>76</v>
      </c>
      <c r="F1951" s="80">
        <v>2</v>
      </c>
      <c r="G1951" s="456">
        <v>8.3000000000000007</v>
      </c>
      <c r="H1951" s="76">
        <f>ROUND(G1951*F1951,2)</f>
        <v>16.600000000000001</v>
      </c>
      <c r="I1951" s="69"/>
      <c r="J1951" s="69"/>
      <c r="K1951" s="70"/>
      <c r="L1951" s="70">
        <f t="shared" si="6"/>
        <v>0</v>
      </c>
      <c r="M1951" s="82"/>
      <c r="N1951" s="83"/>
      <c r="O1951" s="56"/>
    </row>
    <row r="1952" spans="1:15" s="77" customFormat="1" ht="12" customHeight="1">
      <c r="A1952" s="78"/>
      <c r="B1952" s="79" t="s">
        <v>98</v>
      </c>
      <c r="C1952" s="79"/>
      <c r="D1952" s="73" t="s">
        <v>99</v>
      </c>
      <c r="E1952" s="72" t="s">
        <v>76</v>
      </c>
      <c r="F1952" s="80">
        <v>2</v>
      </c>
      <c r="G1952" s="456">
        <v>11.17</v>
      </c>
      <c r="H1952" s="76">
        <f>ROUND(G1952*F1952,2)</f>
        <v>22.34</v>
      </c>
      <c r="I1952" s="69"/>
      <c r="J1952" s="69"/>
      <c r="K1952" s="70"/>
      <c r="L1952" s="70">
        <f t="shared" si="6"/>
        <v>0</v>
      </c>
      <c r="M1952" s="82"/>
      <c r="N1952" s="83"/>
      <c r="O1952" s="56"/>
    </row>
    <row r="1953" spans="1:16" s="77" customFormat="1" ht="12" customHeight="1">
      <c r="A1953" s="78"/>
      <c r="B1953" s="79"/>
      <c r="C1953" s="79"/>
      <c r="D1953" s="73"/>
      <c r="E1953" s="72"/>
      <c r="F1953" s="127"/>
      <c r="G1953" s="463"/>
      <c r="H1953" s="76"/>
      <c r="I1953" s="69"/>
      <c r="J1953" s="69"/>
      <c r="K1953" s="70"/>
      <c r="L1953" s="70"/>
      <c r="M1953" s="82"/>
      <c r="N1953" s="83"/>
      <c r="O1953" s="56"/>
    </row>
    <row r="1954" spans="1:16" s="77" customFormat="1" ht="12" customHeight="1">
      <c r="A1954" s="71"/>
      <c r="B1954" s="72"/>
      <c r="C1954" s="72"/>
      <c r="D1954" s="73" t="s">
        <v>67</v>
      </c>
      <c r="E1954" s="72" t="s">
        <v>0</v>
      </c>
      <c r="F1954" s="830">
        <v>90.25</v>
      </c>
      <c r="G1954" s="831"/>
      <c r="H1954" s="76"/>
      <c r="I1954" s="69"/>
      <c r="J1954" s="69"/>
      <c r="K1954" s="70"/>
      <c r="L1954" s="70">
        <f t="shared" ref="L1954:L1967" si="7">TRUNC(F1954*K1954,2)</f>
        <v>0</v>
      </c>
      <c r="M1954" s="82"/>
      <c r="N1954" s="83"/>
      <c r="O1954" s="56"/>
    </row>
    <row r="1955" spans="1:16" s="77" customFormat="1" ht="12" customHeight="1">
      <c r="A1955" s="71"/>
      <c r="B1955" s="72"/>
      <c r="C1955" s="72"/>
      <c r="D1955" s="73"/>
      <c r="E1955" s="72"/>
      <c r="F1955" s="80"/>
      <c r="G1955" s="85"/>
      <c r="H1955" s="86"/>
      <c r="J1955" s="34"/>
      <c r="K1955" s="70"/>
      <c r="L1955" s="70">
        <f t="shared" si="7"/>
        <v>0</v>
      </c>
      <c r="M1955" s="82"/>
      <c r="N1955" s="83"/>
      <c r="O1955" s="56"/>
    </row>
    <row r="1956" spans="1:16" s="77" customFormat="1" ht="12" customHeight="1">
      <c r="A1956" s="71"/>
      <c r="B1956" s="72"/>
      <c r="C1956" s="72"/>
      <c r="D1956" s="73" t="s">
        <v>68</v>
      </c>
      <c r="E1956" s="72"/>
      <c r="F1956" s="80"/>
      <c r="G1956" s="85"/>
      <c r="H1956" s="76">
        <f>SUM(H1957:H1968)</f>
        <v>367.84</v>
      </c>
      <c r="I1956" s="69"/>
      <c r="J1956" s="69"/>
      <c r="K1956" s="70"/>
      <c r="L1956" s="70">
        <f t="shared" si="7"/>
        <v>0</v>
      </c>
      <c r="M1956" s="87"/>
      <c r="N1956" s="83"/>
      <c r="O1956" s="56"/>
    </row>
    <row r="1957" spans="1:16" s="77" customFormat="1" ht="36">
      <c r="A1957" s="78"/>
      <c r="B1957" s="88" t="s">
        <v>177</v>
      </c>
      <c r="C1957" s="79"/>
      <c r="D1957" s="73" t="s">
        <v>483</v>
      </c>
      <c r="E1957" s="72" t="s">
        <v>42</v>
      </c>
      <c r="F1957" s="80">
        <f>1.2*2</f>
        <v>2.4</v>
      </c>
      <c r="G1957" s="456">
        <v>60.49</v>
      </c>
      <c r="H1957" s="76">
        <f t="shared" ref="H1957:H1967" si="8">ROUND(G1957*F1957,2)</f>
        <v>145.18</v>
      </c>
      <c r="I1957" s="69"/>
      <c r="J1957" s="69"/>
      <c r="K1957" s="70"/>
      <c r="L1957" s="70">
        <f t="shared" si="7"/>
        <v>0</v>
      </c>
      <c r="M1957" s="89"/>
      <c r="N1957" s="83"/>
      <c r="O1957" s="82"/>
      <c r="P1957" s="56"/>
    </row>
    <row r="1958" spans="1:16" s="77" customFormat="1" ht="36">
      <c r="A1958" s="78"/>
      <c r="B1958" s="88">
        <v>87905</v>
      </c>
      <c r="C1958" s="79"/>
      <c r="D1958" s="73" t="s">
        <v>484</v>
      </c>
      <c r="E1958" s="72" t="s">
        <v>44</v>
      </c>
      <c r="F1958" s="80">
        <f>1.2*2*2</f>
        <v>4.8</v>
      </c>
      <c r="G1958" s="456">
        <v>5.29</v>
      </c>
      <c r="H1958" s="76">
        <f t="shared" si="8"/>
        <v>25.39</v>
      </c>
      <c r="I1958" s="69"/>
      <c r="J1958" s="69"/>
      <c r="K1958" s="70"/>
      <c r="L1958" s="70">
        <f t="shared" si="7"/>
        <v>0</v>
      </c>
      <c r="M1958" s="89"/>
      <c r="N1958" s="83"/>
      <c r="O1958" s="82"/>
      <c r="P1958" s="56"/>
    </row>
    <row r="1959" spans="1:16" s="77" customFormat="1" ht="48">
      <c r="A1959" s="78"/>
      <c r="B1959" s="88">
        <v>87535</v>
      </c>
      <c r="C1959" s="79"/>
      <c r="D1959" s="73" t="s">
        <v>485</v>
      </c>
      <c r="E1959" s="72" t="s">
        <v>42</v>
      </c>
      <c r="F1959" s="80">
        <f>1.2*2*2</f>
        <v>4.8</v>
      </c>
      <c r="G1959" s="456">
        <v>18.89</v>
      </c>
      <c r="H1959" s="76">
        <f t="shared" si="8"/>
        <v>90.67</v>
      </c>
      <c r="I1959" s="69"/>
      <c r="J1959" s="69"/>
      <c r="K1959" s="70"/>
      <c r="L1959" s="70">
        <f t="shared" si="7"/>
        <v>0</v>
      </c>
      <c r="M1959" s="89"/>
      <c r="N1959" s="83"/>
      <c r="O1959" s="82"/>
      <c r="P1959" s="56"/>
    </row>
    <row r="1960" spans="1:16" s="77" customFormat="1">
      <c r="A1960" s="78"/>
      <c r="B1960" s="453" t="s">
        <v>51</v>
      </c>
      <c r="C1960" s="79"/>
      <c r="D1960" s="73" t="s">
        <v>70</v>
      </c>
      <c r="E1960" s="72" t="s">
        <v>43</v>
      </c>
      <c r="F1960" s="80">
        <f>0.2*0.2*1.2</f>
        <v>4.8000000000000008E-2</v>
      </c>
      <c r="G1960" s="456">
        <v>409.99</v>
      </c>
      <c r="H1960" s="76">
        <f t="shared" si="8"/>
        <v>19.68</v>
      </c>
      <c r="I1960" s="69"/>
      <c r="J1960" s="69"/>
      <c r="K1960" s="70"/>
      <c r="L1960" s="70">
        <f t="shared" si="7"/>
        <v>0</v>
      </c>
      <c r="M1960" s="89"/>
      <c r="N1960" s="83"/>
      <c r="O1960" s="82"/>
      <c r="P1960" s="56"/>
    </row>
    <row r="1961" spans="1:16" s="77" customFormat="1" ht="12" customHeight="1">
      <c r="A1961" s="78"/>
      <c r="B1961" s="453" t="s">
        <v>41</v>
      </c>
      <c r="C1961" s="79"/>
      <c r="D1961" s="73" t="s">
        <v>100</v>
      </c>
      <c r="E1961" s="72" t="s">
        <v>34</v>
      </c>
      <c r="F1961" s="80">
        <f>F1960*80*0.8</f>
        <v>3.072000000000001</v>
      </c>
      <c r="G1961" s="456">
        <v>6.92</v>
      </c>
      <c r="H1961" s="76">
        <f t="shared" si="8"/>
        <v>21.26</v>
      </c>
      <c r="I1961" s="69"/>
      <c r="J1961" s="69"/>
      <c r="K1961" s="70"/>
      <c r="L1961" s="70">
        <f t="shared" si="7"/>
        <v>0</v>
      </c>
      <c r="M1961" s="89"/>
      <c r="N1961" s="83"/>
      <c r="O1961" s="82"/>
      <c r="P1961" s="56"/>
    </row>
    <row r="1962" spans="1:16" s="77" customFormat="1" ht="12" customHeight="1">
      <c r="A1962" s="78"/>
      <c r="B1962" s="88">
        <v>5970</v>
      </c>
      <c r="C1962" s="79"/>
      <c r="D1962" s="73" t="s">
        <v>101</v>
      </c>
      <c r="E1962" s="72" t="s">
        <v>42</v>
      </c>
      <c r="F1962" s="80">
        <f>0.25*2*1.2</f>
        <v>0.6</v>
      </c>
      <c r="G1962" s="456">
        <v>42.57</v>
      </c>
      <c r="H1962" s="76">
        <f t="shared" si="8"/>
        <v>25.54</v>
      </c>
      <c r="I1962" s="69"/>
      <c r="J1962" s="69"/>
      <c r="K1962" s="70"/>
      <c r="L1962" s="70">
        <f t="shared" si="7"/>
        <v>0</v>
      </c>
      <c r="M1962" s="82"/>
      <c r="N1962" s="83"/>
      <c r="O1962" s="56"/>
    </row>
    <row r="1963" spans="1:16" s="77" customFormat="1" ht="12" customHeight="1">
      <c r="A1963" s="78"/>
      <c r="B1963" s="88">
        <v>73579</v>
      </c>
      <c r="C1963" s="79"/>
      <c r="D1963" s="73" t="s">
        <v>105</v>
      </c>
      <c r="E1963" s="72" t="s">
        <v>43</v>
      </c>
      <c r="F1963" s="80">
        <f>0.2*0.2*1.2</f>
        <v>4.8000000000000008E-2</v>
      </c>
      <c r="G1963" s="456">
        <v>10.7</v>
      </c>
      <c r="H1963" s="76">
        <f t="shared" si="8"/>
        <v>0.51</v>
      </c>
      <c r="I1963" s="69"/>
      <c r="J1963" s="69"/>
      <c r="K1963" s="70"/>
      <c r="L1963" s="70">
        <f t="shared" si="7"/>
        <v>0</v>
      </c>
      <c r="M1963" s="82"/>
      <c r="N1963" s="83"/>
      <c r="O1963" s="56"/>
    </row>
    <row r="1964" spans="1:16" s="77" customFormat="1" ht="12" customHeight="1">
      <c r="A1964" s="78"/>
      <c r="B1964" s="453" t="s">
        <v>102</v>
      </c>
      <c r="C1964" s="79"/>
      <c r="D1964" s="73" t="s">
        <v>103</v>
      </c>
      <c r="E1964" s="72" t="s">
        <v>42</v>
      </c>
      <c r="F1964" s="80">
        <f>0.2*1.2</f>
        <v>0.24</v>
      </c>
      <c r="G1964" s="456">
        <v>11.63</v>
      </c>
      <c r="H1964" s="76">
        <f t="shared" si="8"/>
        <v>2.79</v>
      </c>
      <c r="I1964" s="69"/>
      <c r="J1964" s="69"/>
      <c r="K1964" s="70"/>
      <c r="L1964" s="70">
        <f t="shared" si="7"/>
        <v>0</v>
      </c>
      <c r="M1964" s="82"/>
      <c r="N1964" s="83"/>
      <c r="O1964" s="56"/>
    </row>
    <row r="1965" spans="1:16" s="77" customFormat="1" ht="12" customHeight="1">
      <c r="A1965" s="78"/>
      <c r="B1965" s="453">
        <v>79488</v>
      </c>
      <c r="C1965" s="79"/>
      <c r="D1965" s="73" t="s">
        <v>104</v>
      </c>
      <c r="E1965" s="72" t="s">
        <v>43</v>
      </c>
      <c r="F1965" s="80">
        <f>F1962</f>
        <v>0.6</v>
      </c>
      <c r="G1965" s="456">
        <v>6.38</v>
      </c>
      <c r="H1965" s="76">
        <f t="shared" si="8"/>
        <v>3.83</v>
      </c>
      <c r="I1965" s="69"/>
      <c r="J1965" s="69"/>
      <c r="K1965" s="70"/>
      <c r="L1965" s="70">
        <f t="shared" si="7"/>
        <v>0</v>
      </c>
      <c r="M1965" s="82"/>
      <c r="N1965" s="83"/>
      <c r="O1965" s="56"/>
    </row>
    <row r="1966" spans="1:16" s="77" customFormat="1" ht="24">
      <c r="A1966" s="78"/>
      <c r="B1966" s="88">
        <v>5970</v>
      </c>
      <c r="C1966" s="79"/>
      <c r="D1966" s="128" t="s">
        <v>486</v>
      </c>
      <c r="E1966" s="72" t="s">
        <v>42</v>
      </c>
      <c r="F1966" s="80">
        <f>0.1*1.2*2+0.4*1.2</f>
        <v>0.72</v>
      </c>
      <c r="G1966" s="456">
        <v>42.57</v>
      </c>
      <c r="H1966" s="76">
        <f t="shared" si="8"/>
        <v>30.65</v>
      </c>
      <c r="I1966" s="69"/>
      <c r="J1966" s="69"/>
      <c r="K1966" s="70"/>
      <c r="L1966" s="70">
        <f t="shared" si="7"/>
        <v>0</v>
      </c>
      <c r="M1966" s="82"/>
      <c r="N1966" s="83"/>
      <c r="O1966" s="56"/>
    </row>
    <row r="1967" spans="1:16" s="77" customFormat="1">
      <c r="A1967" s="78"/>
      <c r="B1967" s="88">
        <v>83534</v>
      </c>
      <c r="C1967" s="79"/>
      <c r="D1967" s="128" t="s">
        <v>487</v>
      </c>
      <c r="E1967" s="72" t="s">
        <v>43</v>
      </c>
      <c r="F1967" s="80">
        <f>1.2*0.4*0.01*1.1</f>
        <v>5.28E-3</v>
      </c>
      <c r="G1967" s="456">
        <v>442.82</v>
      </c>
      <c r="H1967" s="76">
        <f t="shared" si="8"/>
        <v>2.34</v>
      </c>
      <c r="I1967" s="69"/>
      <c r="J1967" s="69"/>
      <c r="K1967" s="70"/>
      <c r="L1967" s="70">
        <f t="shared" si="7"/>
        <v>0</v>
      </c>
      <c r="M1967" s="89"/>
      <c r="N1967" s="83"/>
      <c r="O1967" s="82"/>
      <c r="P1967" s="56"/>
    </row>
    <row r="1968" spans="1:16" s="77" customFormat="1" ht="12" customHeight="1">
      <c r="A1968" s="71"/>
      <c r="B1968" s="72"/>
      <c r="C1968" s="72"/>
      <c r="D1968" s="73"/>
      <c r="E1968" s="72">
        <v>0</v>
      </c>
      <c r="F1968" s="74"/>
      <c r="G1968" s="81">
        <v>0</v>
      </c>
      <c r="H1968" s="76"/>
      <c r="I1968" s="69"/>
      <c r="J1968" s="69"/>
      <c r="K1968" s="70"/>
      <c r="L1968" s="70">
        <f>TRUNC(F1968*K1968,2)</f>
        <v>0</v>
      </c>
      <c r="N1968" s="83"/>
      <c r="O1968" s="56"/>
    </row>
    <row r="1969" spans="1:15" s="77" customFormat="1" ht="12" customHeight="1">
      <c r="A1969" s="71"/>
      <c r="B1969" s="72"/>
      <c r="C1969" s="72"/>
      <c r="D1969" s="73" t="s">
        <v>71</v>
      </c>
      <c r="E1969" s="72"/>
      <c r="F1969" s="65"/>
      <c r="G1969" s="85"/>
      <c r="H1969" s="76">
        <f>+H1956+H1950+H1947</f>
        <v>406.78</v>
      </c>
      <c r="I1969" s="69"/>
      <c r="J1969" s="69"/>
      <c r="K1969" s="70"/>
      <c r="L1969" s="70">
        <f>TRUNC(F1969*K1969,2)</f>
        <v>0</v>
      </c>
      <c r="N1969" s="83"/>
      <c r="O1969" s="56"/>
    </row>
    <row r="1970" spans="1:15" s="77" customFormat="1" ht="12" customHeight="1">
      <c r="A1970" s="71"/>
      <c r="B1970" s="72"/>
      <c r="C1970" s="72"/>
      <c r="D1970" s="73" t="s">
        <v>72</v>
      </c>
      <c r="E1970" s="72" t="s">
        <v>0</v>
      </c>
      <c r="F1970" s="65"/>
      <c r="G1970" s="85"/>
      <c r="H1970" s="76">
        <f>ROUND(H1969*F1970/100,2)</f>
        <v>0</v>
      </c>
      <c r="I1970" s="69"/>
      <c r="J1970" s="69"/>
      <c r="K1970" s="70"/>
      <c r="L1970" s="70">
        <f>TRUNC(F1970*K1970,2)</f>
        <v>0</v>
      </c>
      <c r="N1970" s="83"/>
      <c r="O1970" s="56"/>
    </row>
    <row r="1971" spans="1:15" s="77" customFormat="1" ht="12" customHeight="1">
      <c r="A1971" s="71"/>
      <c r="B1971" s="72"/>
      <c r="C1971" s="72"/>
      <c r="D1971" s="73" t="s">
        <v>73</v>
      </c>
      <c r="E1971" s="72"/>
      <c r="F1971" s="74"/>
      <c r="G1971" s="85"/>
      <c r="H1971" s="76">
        <f>+H1970+H1969</f>
        <v>406.78</v>
      </c>
      <c r="I1971" s="69"/>
      <c r="J1971" s="69"/>
      <c r="K1971" s="70"/>
      <c r="L1971" s="70">
        <f>TRUNC(F1971*K1971,2)</f>
        <v>0</v>
      </c>
      <c r="N1971" s="83"/>
      <c r="O1971" s="56"/>
    </row>
    <row r="1972" spans="1:15" s="77" customFormat="1">
      <c r="A1972" s="71"/>
      <c r="B1972" s="72"/>
      <c r="C1972" s="72"/>
      <c r="D1972" s="73"/>
      <c r="E1972" s="72"/>
      <c r="F1972" s="74"/>
      <c r="G1972" s="85"/>
      <c r="H1972" s="76"/>
      <c r="I1972" s="69"/>
      <c r="J1972" s="69"/>
      <c r="K1972" s="70"/>
      <c r="L1972" s="70">
        <f>TRUNC(F1972*K1972,2)</f>
        <v>0</v>
      </c>
      <c r="N1972" s="83"/>
      <c r="O1972" s="56"/>
    </row>
    <row r="1973" spans="1:15">
      <c r="B1973" s="102"/>
      <c r="C1973" s="102"/>
    </row>
    <row r="1974" spans="1:15">
      <c r="B1974" s="102"/>
      <c r="C1974" s="102"/>
    </row>
    <row r="1975" spans="1:15" s="59" customFormat="1" ht="30" customHeight="1">
      <c r="A1975" s="104"/>
      <c r="B1975" s="282" t="s">
        <v>1007</v>
      </c>
      <c r="C1975" s="149" t="s">
        <v>761</v>
      </c>
      <c r="D1975" s="145" t="s">
        <v>488</v>
      </c>
      <c r="E1975" s="144" t="s">
        <v>50</v>
      </c>
      <c r="F1975" s="146">
        <v>1</v>
      </c>
      <c r="G1975" s="173">
        <f>H1993</f>
        <v>53.410000000000004</v>
      </c>
      <c r="H1975" s="148">
        <f>TRUNC(G1975*F1975,2)</f>
        <v>53.41</v>
      </c>
      <c r="I1975" s="56"/>
      <c r="J1975" s="57">
        <v>806.71</v>
      </c>
      <c r="K1975" s="58">
        <v>806.70999999999992</v>
      </c>
      <c r="L1975" s="58">
        <v>806.71</v>
      </c>
    </row>
    <row r="1976" spans="1:15" s="29" customFormat="1" ht="12" customHeight="1">
      <c r="A1976" s="105"/>
      <c r="B1976" s="106"/>
      <c r="C1976" s="106"/>
      <c r="D1976" s="107"/>
      <c r="E1976" s="106"/>
      <c r="F1976" s="108"/>
      <c r="G1976" s="109"/>
      <c r="H1976" s="110"/>
      <c r="I1976" s="68"/>
      <c r="J1976" s="69"/>
      <c r="K1976" s="70"/>
      <c r="L1976" s="70">
        <v>0</v>
      </c>
      <c r="N1976" s="56"/>
    </row>
    <row r="1977" spans="1:15" s="116" customFormat="1" ht="12" customHeight="1">
      <c r="A1977" s="112"/>
      <c r="B1977" s="112"/>
      <c r="C1977" s="112"/>
      <c r="D1977" s="113" t="s">
        <v>65</v>
      </c>
      <c r="E1977" s="112"/>
      <c r="F1977" s="114"/>
      <c r="G1977" s="115"/>
      <c r="H1977" s="109">
        <v>0</v>
      </c>
      <c r="I1977" s="69"/>
      <c r="J1977" s="69"/>
      <c r="K1977" s="70"/>
      <c r="L1977" s="70">
        <v>0</v>
      </c>
      <c r="N1977" s="56"/>
    </row>
    <row r="1978" spans="1:15" s="116" customFormat="1" ht="12" customHeight="1">
      <c r="A1978" s="117"/>
      <c r="B1978" s="119"/>
      <c r="C1978" s="119"/>
      <c r="D1978" s="113"/>
      <c r="E1978" s="112"/>
      <c r="F1978" s="120"/>
      <c r="G1978" s="121"/>
      <c r="H1978" s="109">
        <v>0</v>
      </c>
      <c r="I1978" s="69"/>
      <c r="J1978" s="69"/>
      <c r="K1978" s="70"/>
      <c r="L1978" s="70">
        <v>0</v>
      </c>
      <c r="N1978" s="56"/>
    </row>
    <row r="1979" spans="1:15" s="116" customFormat="1" ht="12" customHeight="1">
      <c r="A1979" s="112"/>
      <c r="B1979" s="112"/>
      <c r="C1979" s="112"/>
      <c r="D1979" s="113">
        <v>0</v>
      </c>
      <c r="E1979" s="112">
        <v>0</v>
      </c>
      <c r="F1979" s="120"/>
      <c r="G1979" s="121">
        <v>0</v>
      </c>
      <c r="H1979" s="109">
        <v>0</v>
      </c>
      <c r="I1979" s="69"/>
      <c r="J1979" s="69"/>
      <c r="K1979" s="70"/>
      <c r="L1979" s="70">
        <v>0</v>
      </c>
      <c r="N1979" s="56"/>
    </row>
    <row r="1980" spans="1:15" s="116" customFormat="1" ht="12" customHeight="1">
      <c r="A1980" s="112"/>
      <c r="B1980" s="112"/>
      <c r="C1980" s="112"/>
      <c r="D1980" s="113">
        <v>0</v>
      </c>
      <c r="E1980" s="112">
        <v>0</v>
      </c>
      <c r="F1980" s="120"/>
      <c r="G1980" s="121">
        <v>0</v>
      </c>
      <c r="H1980" s="109">
        <v>0</v>
      </c>
      <c r="I1980" s="69"/>
      <c r="J1980" s="69"/>
      <c r="K1980" s="70"/>
      <c r="L1980" s="70">
        <v>0</v>
      </c>
      <c r="N1980" s="56"/>
    </row>
    <row r="1981" spans="1:15" s="116" customFormat="1" ht="12" customHeight="1">
      <c r="A1981" s="112"/>
      <c r="B1981" s="112"/>
      <c r="C1981" s="112"/>
      <c r="D1981" s="113" t="s">
        <v>66</v>
      </c>
      <c r="E1981" s="112"/>
      <c r="F1981" s="120"/>
      <c r="G1981" s="109"/>
      <c r="H1981" s="76">
        <f>SUM(H1982:H1985)</f>
        <v>19.850000000000001</v>
      </c>
      <c r="I1981" s="69"/>
      <c r="J1981" s="69"/>
      <c r="K1981" s="70"/>
      <c r="L1981" s="70">
        <v>0</v>
      </c>
      <c r="N1981" s="56"/>
    </row>
    <row r="1982" spans="1:15" s="116" customFormat="1" ht="12" customHeight="1">
      <c r="A1982" s="117"/>
      <c r="B1982" s="118" t="s">
        <v>74</v>
      </c>
      <c r="C1982" s="119"/>
      <c r="D1982" s="113" t="s">
        <v>75</v>
      </c>
      <c r="E1982" s="112" t="s">
        <v>76</v>
      </c>
      <c r="F1982" s="120">
        <v>1</v>
      </c>
      <c r="G1982" s="460">
        <v>8.3000000000000007</v>
      </c>
      <c r="H1982" s="76">
        <f>ROUND(G1982*F1982,2)</f>
        <v>8.3000000000000007</v>
      </c>
      <c r="I1982" s="69"/>
      <c r="J1982" s="69"/>
      <c r="K1982" s="70"/>
      <c r="L1982" s="70">
        <v>0</v>
      </c>
      <c r="N1982" s="56"/>
    </row>
    <row r="1983" spans="1:15" s="116" customFormat="1" ht="12" customHeight="1">
      <c r="A1983" s="117"/>
      <c r="B1983" s="118" t="s">
        <v>82</v>
      </c>
      <c r="C1983" s="119"/>
      <c r="D1983" s="113" t="s">
        <v>83</v>
      </c>
      <c r="E1983" s="112" t="s">
        <v>76</v>
      </c>
      <c r="F1983" s="120">
        <f>F1982</f>
        <v>1</v>
      </c>
      <c r="G1983" s="460">
        <v>11.55</v>
      </c>
      <c r="H1983" s="76">
        <f>ROUND(G1983*F1983,2)</f>
        <v>11.55</v>
      </c>
      <c r="I1983" s="69"/>
      <c r="J1983" s="69"/>
      <c r="K1983" s="70"/>
      <c r="L1983" s="70">
        <v>0</v>
      </c>
      <c r="N1983" s="56"/>
    </row>
    <row r="1984" spans="1:15" s="116" customFormat="1" ht="12" customHeight="1">
      <c r="A1984" s="119"/>
      <c r="B1984" s="119"/>
      <c r="C1984" s="119"/>
      <c r="D1984" s="113">
        <v>0</v>
      </c>
      <c r="E1984" s="112">
        <v>0</v>
      </c>
      <c r="F1984" s="120"/>
      <c r="G1984" s="460">
        <v>0</v>
      </c>
      <c r="H1984" s="109">
        <v>0</v>
      </c>
      <c r="I1984" s="69"/>
      <c r="J1984" s="69"/>
      <c r="K1984" s="70"/>
      <c r="L1984" s="70">
        <v>0</v>
      </c>
      <c r="N1984" s="56"/>
    </row>
    <row r="1985" spans="1:14" s="116" customFormat="1" ht="12" customHeight="1">
      <c r="A1985" s="112"/>
      <c r="B1985" s="112"/>
      <c r="C1985" s="112"/>
      <c r="D1985" s="113" t="s">
        <v>67</v>
      </c>
      <c r="E1985" s="112" t="s">
        <v>0</v>
      </c>
      <c r="F1985" s="805">
        <v>90.25</v>
      </c>
      <c r="G1985" s="805"/>
      <c r="H1985" s="109">
        <v>0</v>
      </c>
      <c r="I1985" s="69"/>
      <c r="J1985" s="69"/>
      <c r="K1985" s="70"/>
      <c r="L1985" s="70">
        <v>0</v>
      </c>
      <c r="N1985" s="56"/>
    </row>
    <row r="1986" spans="1:14" s="116" customFormat="1" ht="12" customHeight="1">
      <c r="A1986" s="112"/>
      <c r="B1986" s="112"/>
      <c r="C1986" s="112"/>
      <c r="D1986" s="113"/>
      <c r="E1986" s="112"/>
      <c r="F1986" s="120"/>
      <c r="G1986" s="122"/>
      <c r="H1986" s="122"/>
      <c r="J1986" s="123"/>
      <c r="K1986" s="70"/>
      <c r="L1986" s="70">
        <v>0</v>
      </c>
      <c r="N1986" s="56"/>
    </row>
    <row r="1987" spans="1:14" s="116" customFormat="1" ht="12" customHeight="1">
      <c r="A1987" s="112"/>
      <c r="B1987" s="112"/>
      <c r="C1987" s="112"/>
      <c r="D1987" s="113" t="s">
        <v>68</v>
      </c>
      <c r="E1987" s="112"/>
      <c r="F1987" s="120"/>
      <c r="G1987" s="122"/>
      <c r="H1987" s="109">
        <f>SUM(H1988:H1990)</f>
        <v>33.56</v>
      </c>
      <c r="I1987" s="69"/>
      <c r="J1987" s="69"/>
      <c r="K1987" s="70"/>
      <c r="L1987" s="70">
        <v>0</v>
      </c>
      <c r="N1987" s="56"/>
    </row>
    <row r="1988" spans="1:14" s="116" customFormat="1" ht="24">
      <c r="A1988" s="117"/>
      <c r="B1988" s="454" t="s">
        <v>489</v>
      </c>
      <c r="C1988" s="112"/>
      <c r="D1988" s="124" t="s">
        <v>490</v>
      </c>
      <c r="E1988" s="112" t="s">
        <v>28</v>
      </c>
      <c r="F1988" s="120">
        <v>1</v>
      </c>
      <c r="G1988" s="121">
        <v>33.56</v>
      </c>
      <c r="H1988" s="76">
        <f>ROUND(G1988*F1988,2)</f>
        <v>33.56</v>
      </c>
      <c r="I1988" s="69"/>
      <c r="J1988" s="69"/>
      <c r="K1988" s="70"/>
      <c r="L1988" s="70">
        <v>0</v>
      </c>
      <c r="N1988" s="56"/>
    </row>
    <row r="1989" spans="1:14" s="116" customFormat="1">
      <c r="A1989" s="117"/>
      <c r="B1989" s="117"/>
      <c r="C1989" s="112"/>
      <c r="D1989" s="125"/>
      <c r="E1989" s="112"/>
      <c r="F1989" s="120"/>
      <c r="G1989" s="121"/>
      <c r="H1989" s="76"/>
      <c r="I1989" s="69"/>
      <c r="J1989" s="69"/>
      <c r="K1989" s="70"/>
      <c r="L1989" s="70"/>
      <c r="N1989" s="56"/>
    </row>
    <row r="1990" spans="1:14" s="116" customFormat="1" ht="12" customHeight="1">
      <c r="A1990" s="112"/>
      <c r="B1990" s="112"/>
      <c r="C1990" s="112"/>
      <c r="D1990" s="113">
        <v>0</v>
      </c>
      <c r="E1990" s="112">
        <v>0</v>
      </c>
      <c r="F1990" s="114"/>
      <c r="G1990" s="121">
        <v>0</v>
      </c>
      <c r="H1990" s="109"/>
      <c r="I1990" s="69"/>
      <c r="J1990" s="69"/>
      <c r="K1990" s="70"/>
      <c r="L1990" s="70">
        <v>0</v>
      </c>
      <c r="N1990" s="56"/>
    </row>
    <row r="1991" spans="1:14" s="116" customFormat="1" ht="12" customHeight="1">
      <c r="A1991" s="112"/>
      <c r="B1991" s="112"/>
      <c r="C1991" s="112"/>
      <c r="D1991" s="113" t="s">
        <v>71</v>
      </c>
      <c r="E1991" s="112"/>
      <c r="F1991" s="108"/>
      <c r="G1991" s="122"/>
      <c r="H1991" s="76">
        <f>+H1987+H1981+H1977</f>
        <v>53.410000000000004</v>
      </c>
      <c r="I1991" s="69"/>
      <c r="J1991" s="69"/>
      <c r="K1991" s="70"/>
      <c r="L1991" s="70">
        <v>0</v>
      </c>
      <c r="N1991" s="56"/>
    </row>
    <row r="1992" spans="1:14" s="116" customFormat="1" ht="12" customHeight="1">
      <c r="A1992" s="112"/>
      <c r="B1992" s="112"/>
      <c r="C1992" s="112"/>
      <c r="D1992" s="113" t="s">
        <v>72</v>
      </c>
      <c r="E1992" s="112" t="s">
        <v>0</v>
      </c>
      <c r="F1992" s="108"/>
      <c r="G1992" s="122"/>
      <c r="H1992" s="76">
        <f>ROUND(H1991*F1992/100,2)</f>
        <v>0</v>
      </c>
      <c r="I1992" s="69"/>
      <c r="J1992" s="69"/>
      <c r="K1992" s="70"/>
      <c r="L1992" s="70">
        <v>0</v>
      </c>
      <c r="N1992" s="56"/>
    </row>
    <row r="1993" spans="1:14" s="116" customFormat="1" ht="12" customHeight="1">
      <c r="A1993" s="112"/>
      <c r="B1993" s="112"/>
      <c r="C1993" s="112"/>
      <c r="D1993" s="113" t="s">
        <v>73</v>
      </c>
      <c r="E1993" s="112"/>
      <c r="F1993" s="114"/>
      <c r="G1993" s="122"/>
      <c r="H1993" s="76">
        <f>+H1992+H1991</f>
        <v>53.410000000000004</v>
      </c>
      <c r="I1993" s="69"/>
      <c r="J1993" s="69"/>
      <c r="K1993" s="70"/>
      <c r="L1993" s="70">
        <v>0</v>
      </c>
      <c r="N1993" s="56"/>
    </row>
    <row r="1994" spans="1:14" s="116" customFormat="1">
      <c r="A1994" s="112"/>
      <c r="B1994" s="112"/>
      <c r="C1994" s="112"/>
      <c r="D1994" s="113"/>
      <c r="E1994" s="112"/>
      <c r="F1994" s="114"/>
      <c r="G1994" s="122"/>
      <c r="H1994" s="109"/>
      <c r="I1994" s="69"/>
      <c r="J1994" s="69"/>
      <c r="K1994" s="70"/>
      <c r="L1994" s="70">
        <v>0</v>
      </c>
      <c r="N1994" s="56"/>
    </row>
    <row r="1995" spans="1:14">
      <c r="B1995" s="102"/>
      <c r="C1995" s="102"/>
    </row>
    <row r="1996" spans="1:14">
      <c r="B1996" s="102"/>
      <c r="C1996" s="102"/>
    </row>
    <row r="1997" spans="1:14" s="59" customFormat="1" ht="30" customHeight="1">
      <c r="A1997" s="104"/>
      <c r="B1997" s="282" t="s">
        <v>1007</v>
      </c>
      <c r="C1997" s="149" t="s">
        <v>762</v>
      </c>
      <c r="D1997" s="145" t="s">
        <v>491</v>
      </c>
      <c r="E1997" s="144" t="s">
        <v>50</v>
      </c>
      <c r="F1997" s="146">
        <v>1</v>
      </c>
      <c r="G1997" s="173">
        <f>H2015</f>
        <v>158.25</v>
      </c>
      <c r="H1997" s="148">
        <f>TRUNC(G1997*F1997,2)</f>
        <v>158.25</v>
      </c>
      <c r="I1997" s="56"/>
      <c r="J1997" s="57">
        <v>806.71</v>
      </c>
      <c r="K1997" s="58">
        <v>806.70999999999992</v>
      </c>
      <c r="L1997" s="58">
        <v>806.71</v>
      </c>
      <c r="M1997" s="59">
        <v>0</v>
      </c>
    </row>
    <row r="1998" spans="1:14" s="29" customFormat="1" ht="12" customHeight="1">
      <c r="A1998" s="105"/>
      <c r="B1998" s="106"/>
      <c r="C1998" s="106"/>
      <c r="D1998" s="107"/>
      <c r="E1998" s="106"/>
      <c r="F1998" s="108"/>
      <c r="G1998" s="109"/>
      <c r="H1998" s="110"/>
      <c r="I1998" s="68"/>
      <c r="J1998" s="69"/>
      <c r="K1998" s="70"/>
      <c r="L1998" s="70">
        <v>0</v>
      </c>
      <c r="N1998" s="56"/>
    </row>
    <row r="1999" spans="1:14" s="116" customFormat="1" ht="12" customHeight="1">
      <c r="A1999" s="112"/>
      <c r="B1999" s="112"/>
      <c r="C1999" s="112"/>
      <c r="D1999" s="113" t="s">
        <v>65</v>
      </c>
      <c r="E1999" s="112"/>
      <c r="F1999" s="114"/>
      <c r="G1999" s="115"/>
      <c r="H1999" s="76">
        <f>SUM(H2000:H2002)</f>
        <v>135</v>
      </c>
      <c r="I1999" s="69"/>
      <c r="J1999" s="69"/>
      <c r="K1999" s="70"/>
      <c r="L1999" s="70">
        <v>0</v>
      </c>
      <c r="N1999" s="56"/>
    </row>
    <row r="2000" spans="1:14" s="116" customFormat="1" ht="12" customHeight="1">
      <c r="A2000" s="117"/>
      <c r="B2000" s="452" t="s">
        <v>414</v>
      </c>
      <c r="C2000" s="119"/>
      <c r="D2000" s="113" t="s">
        <v>492</v>
      </c>
      <c r="E2000" s="112" t="s">
        <v>76</v>
      </c>
      <c r="F2000" s="120">
        <v>1</v>
      </c>
      <c r="G2000" s="121">
        <v>135</v>
      </c>
      <c r="H2000" s="76">
        <f>ROUND(G2000*F2000,2)</f>
        <v>135</v>
      </c>
      <c r="I2000" s="69"/>
      <c r="J2000" s="69"/>
      <c r="K2000" s="70"/>
      <c r="L2000" s="70">
        <v>0</v>
      </c>
      <c r="N2000" s="56"/>
    </row>
    <row r="2001" spans="1:14" s="116" customFormat="1" ht="12" customHeight="1">
      <c r="A2001" s="112"/>
      <c r="B2001" s="112"/>
      <c r="C2001" s="112"/>
      <c r="D2001" s="113">
        <v>0</v>
      </c>
      <c r="E2001" s="112">
        <v>0</v>
      </c>
      <c r="F2001" s="120"/>
      <c r="G2001" s="121">
        <v>0</v>
      </c>
      <c r="H2001" s="109">
        <v>0</v>
      </c>
      <c r="I2001" s="69"/>
      <c r="J2001" s="69"/>
      <c r="K2001" s="70"/>
      <c r="L2001" s="70">
        <v>0</v>
      </c>
      <c r="N2001" s="56"/>
    </row>
    <row r="2002" spans="1:14" s="116" customFormat="1" ht="12" customHeight="1">
      <c r="A2002" s="112"/>
      <c r="B2002" s="112"/>
      <c r="C2002" s="112"/>
      <c r="D2002" s="113">
        <v>0</v>
      </c>
      <c r="E2002" s="112">
        <v>0</v>
      </c>
      <c r="F2002" s="120"/>
      <c r="G2002" s="121">
        <v>0</v>
      </c>
      <c r="H2002" s="109">
        <v>0</v>
      </c>
      <c r="I2002" s="69"/>
      <c r="J2002" s="69"/>
      <c r="K2002" s="70"/>
      <c r="L2002" s="70">
        <v>0</v>
      </c>
      <c r="N2002" s="56"/>
    </row>
    <row r="2003" spans="1:14" s="116" customFormat="1" ht="12" customHeight="1">
      <c r="A2003" s="112"/>
      <c r="B2003" s="112"/>
      <c r="C2003" s="112"/>
      <c r="D2003" s="113" t="s">
        <v>66</v>
      </c>
      <c r="E2003" s="112"/>
      <c r="F2003" s="120"/>
      <c r="G2003" s="461"/>
      <c r="H2003" s="76">
        <f>SUM(H2004:H2007)</f>
        <v>23.25</v>
      </c>
      <c r="I2003" s="69"/>
      <c r="J2003" s="69"/>
      <c r="K2003" s="70"/>
      <c r="L2003" s="70">
        <v>0</v>
      </c>
      <c r="N2003" s="56"/>
    </row>
    <row r="2004" spans="1:14" s="116" customFormat="1" ht="12" customHeight="1">
      <c r="A2004" s="117"/>
      <c r="B2004" s="118" t="s">
        <v>74</v>
      </c>
      <c r="C2004" s="119"/>
      <c r="D2004" s="113" t="s">
        <v>75</v>
      </c>
      <c r="E2004" s="112" t="s">
        <v>76</v>
      </c>
      <c r="F2004" s="120">
        <v>1</v>
      </c>
      <c r="G2004" s="460">
        <v>8.3000000000000007</v>
      </c>
      <c r="H2004" s="76">
        <f>ROUND(G2004*F2004,2)</f>
        <v>8.3000000000000007</v>
      </c>
      <c r="I2004" s="69"/>
      <c r="J2004" s="69"/>
      <c r="K2004" s="70"/>
      <c r="L2004" s="70">
        <v>0</v>
      </c>
      <c r="N2004" s="56"/>
    </row>
    <row r="2005" spans="1:14" s="116" customFormat="1" ht="12" customHeight="1">
      <c r="A2005" s="117"/>
      <c r="B2005" s="118" t="s">
        <v>95</v>
      </c>
      <c r="C2005" s="119"/>
      <c r="D2005" s="113" t="s">
        <v>493</v>
      </c>
      <c r="E2005" s="112" t="s">
        <v>76</v>
      </c>
      <c r="F2005" s="120">
        <v>1</v>
      </c>
      <c r="G2005" s="460">
        <v>14.95</v>
      </c>
      <c r="H2005" s="76">
        <f>ROUND(G2005*F2005,2)</f>
        <v>14.95</v>
      </c>
      <c r="I2005" s="69"/>
      <c r="J2005" s="69"/>
      <c r="K2005" s="70"/>
      <c r="L2005" s="70">
        <v>0</v>
      </c>
      <c r="N2005" s="56"/>
    </row>
    <row r="2006" spans="1:14" s="116" customFormat="1" ht="12" customHeight="1">
      <c r="A2006" s="119"/>
      <c r="B2006" s="119"/>
      <c r="C2006" s="119"/>
      <c r="D2006" s="113">
        <v>0</v>
      </c>
      <c r="E2006" s="112">
        <v>0</v>
      </c>
      <c r="F2006" s="120"/>
      <c r="G2006" s="121">
        <v>0</v>
      </c>
      <c r="H2006" s="109">
        <v>0</v>
      </c>
      <c r="I2006" s="69"/>
      <c r="J2006" s="69"/>
      <c r="K2006" s="70"/>
      <c r="L2006" s="70">
        <v>0</v>
      </c>
      <c r="N2006" s="56"/>
    </row>
    <row r="2007" spans="1:14" s="116" customFormat="1" ht="12" customHeight="1">
      <c r="A2007" s="112"/>
      <c r="B2007" s="112"/>
      <c r="C2007" s="112"/>
      <c r="D2007" s="113" t="s">
        <v>67</v>
      </c>
      <c r="E2007" s="112" t="s">
        <v>0</v>
      </c>
      <c r="F2007" s="805">
        <v>90.25</v>
      </c>
      <c r="G2007" s="805"/>
      <c r="H2007" s="109">
        <v>0</v>
      </c>
      <c r="I2007" s="69"/>
      <c r="J2007" s="69"/>
      <c r="K2007" s="70"/>
      <c r="L2007" s="70">
        <v>0</v>
      </c>
      <c r="N2007" s="56"/>
    </row>
    <row r="2008" spans="1:14" s="116" customFormat="1" ht="12" customHeight="1">
      <c r="A2008" s="112"/>
      <c r="B2008" s="112"/>
      <c r="C2008" s="112"/>
      <c r="D2008" s="113"/>
      <c r="E2008" s="112"/>
      <c r="F2008" s="120"/>
      <c r="G2008" s="122"/>
      <c r="H2008" s="122"/>
      <c r="J2008" s="123"/>
      <c r="K2008" s="70"/>
      <c r="L2008" s="70">
        <v>0</v>
      </c>
      <c r="N2008" s="56"/>
    </row>
    <row r="2009" spans="1:14" s="116" customFormat="1" ht="12" customHeight="1">
      <c r="A2009" s="112"/>
      <c r="B2009" s="112"/>
      <c r="C2009" s="112"/>
      <c r="D2009" s="113" t="s">
        <v>68</v>
      </c>
      <c r="E2009" s="112"/>
      <c r="F2009" s="120"/>
      <c r="G2009" s="122"/>
      <c r="H2009" s="109">
        <f>SUM(H2010:H2012)</f>
        <v>0</v>
      </c>
      <c r="I2009" s="69"/>
      <c r="J2009" s="69"/>
      <c r="K2009" s="70"/>
      <c r="L2009" s="70">
        <v>0</v>
      </c>
      <c r="N2009" s="56"/>
    </row>
    <row r="2010" spans="1:14" s="116" customFormat="1">
      <c r="A2010" s="117"/>
      <c r="B2010" s="117"/>
      <c r="C2010" s="112"/>
      <c r="D2010" s="124"/>
      <c r="E2010" s="112"/>
      <c r="F2010" s="120"/>
      <c r="G2010" s="121"/>
      <c r="H2010" s="76">
        <f>ROUND(G2010*F2010,2)</f>
        <v>0</v>
      </c>
      <c r="I2010" s="69"/>
      <c r="J2010" s="69"/>
      <c r="K2010" s="70"/>
      <c r="L2010" s="70">
        <v>0</v>
      </c>
      <c r="N2010" s="56"/>
    </row>
    <row r="2011" spans="1:14" s="116" customFormat="1">
      <c r="A2011" s="117"/>
      <c r="B2011" s="117"/>
      <c r="C2011" s="112"/>
      <c r="D2011" s="125"/>
      <c r="E2011" s="112"/>
      <c r="F2011" s="120"/>
      <c r="G2011" s="121"/>
      <c r="H2011" s="76"/>
      <c r="I2011" s="69"/>
      <c r="J2011" s="69"/>
      <c r="K2011" s="70"/>
      <c r="L2011" s="70"/>
      <c r="N2011" s="56"/>
    </row>
    <row r="2012" spans="1:14" s="116" customFormat="1" ht="12" customHeight="1">
      <c r="A2012" s="112"/>
      <c r="B2012" s="112"/>
      <c r="C2012" s="112"/>
      <c r="D2012" s="113">
        <v>0</v>
      </c>
      <c r="E2012" s="112">
        <v>0</v>
      </c>
      <c r="F2012" s="114"/>
      <c r="G2012" s="121">
        <v>0</v>
      </c>
      <c r="H2012" s="109"/>
      <c r="I2012" s="69"/>
      <c r="J2012" s="69"/>
      <c r="K2012" s="70"/>
      <c r="L2012" s="70">
        <v>0</v>
      </c>
      <c r="N2012" s="56"/>
    </row>
    <row r="2013" spans="1:14" s="116" customFormat="1" ht="12" customHeight="1">
      <c r="A2013" s="112"/>
      <c r="B2013" s="112"/>
      <c r="C2013" s="112"/>
      <c r="D2013" s="113" t="s">
        <v>71</v>
      </c>
      <c r="E2013" s="112"/>
      <c r="F2013" s="108"/>
      <c r="G2013" s="122"/>
      <c r="H2013" s="76">
        <f>+H2009+H2003+H1999</f>
        <v>158.25</v>
      </c>
      <c r="I2013" s="69"/>
      <c r="J2013" s="69"/>
      <c r="K2013" s="70"/>
      <c r="L2013" s="70">
        <v>0</v>
      </c>
      <c r="N2013" s="56"/>
    </row>
    <row r="2014" spans="1:14" s="116" customFormat="1" ht="12" customHeight="1">
      <c r="A2014" s="112"/>
      <c r="B2014" s="112"/>
      <c r="C2014" s="112"/>
      <c r="D2014" s="113" t="s">
        <v>72</v>
      </c>
      <c r="E2014" s="112" t="s">
        <v>0</v>
      </c>
      <c r="F2014" s="108"/>
      <c r="G2014" s="122"/>
      <c r="H2014" s="76">
        <f>ROUND(H2013*F2014/100,2)</f>
        <v>0</v>
      </c>
      <c r="I2014" s="69"/>
      <c r="J2014" s="69"/>
      <c r="K2014" s="70"/>
      <c r="L2014" s="70">
        <v>0</v>
      </c>
      <c r="N2014" s="56"/>
    </row>
    <row r="2015" spans="1:14" s="116" customFormat="1" ht="12" customHeight="1">
      <c r="A2015" s="112"/>
      <c r="B2015" s="112"/>
      <c r="C2015" s="112"/>
      <c r="D2015" s="113" t="s">
        <v>73</v>
      </c>
      <c r="E2015" s="112"/>
      <c r="F2015" s="114"/>
      <c r="G2015" s="122"/>
      <c r="H2015" s="76">
        <f>+H2014+H2013</f>
        <v>158.25</v>
      </c>
      <c r="I2015" s="69"/>
      <c r="J2015" s="69"/>
      <c r="K2015" s="70"/>
      <c r="L2015" s="70">
        <v>0</v>
      </c>
      <c r="N2015" s="56"/>
    </row>
    <row r="2016" spans="1:14" s="116" customFormat="1">
      <c r="A2016" s="112"/>
      <c r="B2016" s="112"/>
      <c r="C2016" s="112"/>
      <c r="D2016" s="113"/>
      <c r="E2016" s="112"/>
      <c r="F2016" s="114"/>
      <c r="G2016" s="122"/>
      <c r="H2016" s="109"/>
      <c r="I2016" s="69"/>
      <c r="J2016" s="69"/>
      <c r="K2016" s="70"/>
      <c r="L2016" s="70">
        <v>0</v>
      </c>
      <c r="N2016" s="56"/>
    </row>
    <row r="2017" spans="2:8">
      <c r="B2017" s="102"/>
      <c r="C2017" s="102"/>
    </row>
    <row r="2018" spans="2:8">
      <c r="B2018" s="102"/>
      <c r="C2018" s="102"/>
    </row>
    <row r="2019" spans="2:8">
      <c r="B2019" s="102"/>
      <c r="C2019" s="102"/>
    </row>
    <row r="2020" spans="2:8">
      <c r="B2020" s="102"/>
      <c r="C2020" s="102"/>
    </row>
    <row r="2021" spans="2:8" ht="57">
      <c r="B2021" s="282" t="s">
        <v>1007</v>
      </c>
      <c r="C2021" s="149" t="s">
        <v>891</v>
      </c>
      <c r="D2021" s="150" t="s">
        <v>928</v>
      </c>
      <c r="E2021" s="149" t="s">
        <v>49</v>
      </c>
      <c r="F2021" s="151">
        <v>1</v>
      </c>
      <c r="G2021" s="445">
        <f>H2039</f>
        <v>1796.91</v>
      </c>
      <c r="H2021" s="148">
        <f>TRUNC(G2021*F2021,2)</f>
        <v>1796.91</v>
      </c>
    </row>
    <row r="2022" spans="2:8">
      <c r="B2022" s="106"/>
      <c r="C2022" s="106"/>
      <c r="D2022" s="107"/>
      <c r="E2022" s="106"/>
      <c r="F2022" s="108"/>
      <c r="G2022" s="109"/>
      <c r="H2022" s="110"/>
    </row>
    <row r="2023" spans="2:8">
      <c r="B2023" s="112"/>
      <c r="C2023" s="112"/>
      <c r="D2023" s="113" t="s">
        <v>65</v>
      </c>
      <c r="E2023" s="112"/>
      <c r="F2023" s="114"/>
      <c r="G2023" s="115"/>
      <c r="H2023" s="76">
        <f>SUM(H2024:H2026)</f>
        <v>0</v>
      </c>
    </row>
    <row r="2024" spans="2:8">
      <c r="B2024" s="118"/>
      <c r="C2024" s="119"/>
      <c r="D2024" s="113"/>
      <c r="E2024" s="112"/>
      <c r="F2024" s="120"/>
      <c r="G2024" s="121"/>
      <c r="H2024" s="76"/>
    </row>
    <row r="2025" spans="2:8">
      <c r="B2025" s="112"/>
      <c r="C2025" s="112"/>
      <c r="D2025" s="113">
        <v>0</v>
      </c>
      <c r="E2025" s="112">
        <v>0</v>
      </c>
      <c r="F2025" s="120"/>
      <c r="G2025" s="121">
        <v>0</v>
      </c>
      <c r="H2025" s="109">
        <v>0</v>
      </c>
    </row>
    <row r="2026" spans="2:8">
      <c r="B2026" s="112"/>
      <c r="C2026" s="112"/>
      <c r="D2026" s="113">
        <v>0</v>
      </c>
      <c r="E2026" s="112">
        <v>0</v>
      </c>
      <c r="F2026" s="120"/>
      <c r="G2026" s="121">
        <v>0</v>
      </c>
      <c r="H2026" s="109">
        <v>0</v>
      </c>
    </row>
    <row r="2027" spans="2:8">
      <c r="B2027" s="112"/>
      <c r="C2027" s="112"/>
      <c r="D2027" s="113" t="s">
        <v>66</v>
      </c>
      <c r="E2027" s="112"/>
      <c r="F2027" s="120"/>
      <c r="G2027" s="461"/>
      <c r="H2027" s="76">
        <f>SUM(H2028:H2031)</f>
        <v>19.47</v>
      </c>
    </row>
    <row r="2028" spans="2:8">
      <c r="B2028" s="118" t="s">
        <v>74</v>
      </c>
      <c r="C2028" s="119"/>
      <c r="D2028" s="113" t="s">
        <v>75</v>
      </c>
      <c r="E2028" s="112" t="s">
        <v>76</v>
      </c>
      <c r="F2028" s="120">
        <v>1</v>
      </c>
      <c r="G2028" s="460">
        <v>8.3000000000000007</v>
      </c>
      <c r="H2028" s="76">
        <f>ROUND(G2028*F2028,2)</f>
        <v>8.3000000000000007</v>
      </c>
    </row>
    <row r="2029" spans="2:8">
      <c r="B2029" s="118" t="s">
        <v>98</v>
      </c>
      <c r="C2029" s="119"/>
      <c r="D2029" s="113" t="s">
        <v>120</v>
      </c>
      <c r="E2029" s="112" t="s">
        <v>76</v>
      </c>
      <c r="F2029" s="120">
        <f>F2028</f>
        <v>1</v>
      </c>
      <c r="G2029" s="460">
        <v>11.17</v>
      </c>
      <c r="H2029" s="76">
        <f>ROUND(G2029*F2029,2)</f>
        <v>11.17</v>
      </c>
    </row>
    <row r="2030" spans="2:8">
      <c r="B2030" s="119"/>
      <c r="C2030" s="119"/>
      <c r="D2030" s="113">
        <v>0</v>
      </c>
      <c r="E2030" s="112">
        <v>0</v>
      </c>
      <c r="F2030" s="120"/>
      <c r="G2030" s="121">
        <v>0</v>
      </c>
      <c r="H2030" s="109">
        <v>0</v>
      </c>
    </row>
    <row r="2031" spans="2:8">
      <c r="B2031" s="112"/>
      <c r="C2031" s="112"/>
      <c r="D2031" s="113" t="s">
        <v>67</v>
      </c>
      <c r="E2031" s="112" t="s">
        <v>0</v>
      </c>
      <c r="F2031" s="805">
        <v>120.18</v>
      </c>
      <c r="G2031" s="805"/>
      <c r="H2031" s="109">
        <v>0</v>
      </c>
    </row>
    <row r="2032" spans="2:8">
      <c r="B2032" s="112"/>
      <c r="C2032" s="112"/>
      <c r="D2032" s="113"/>
      <c r="E2032" s="112"/>
      <c r="F2032" s="120"/>
      <c r="G2032" s="122"/>
      <c r="H2032" s="122"/>
    </row>
    <row r="2033" spans="2:8">
      <c r="B2033" s="112"/>
      <c r="C2033" s="112"/>
      <c r="D2033" s="113" t="s">
        <v>68</v>
      </c>
      <c r="E2033" s="112"/>
      <c r="F2033" s="120"/>
      <c r="G2033" s="122"/>
      <c r="H2033" s="109">
        <f>SUM(H2034:H2036)</f>
        <v>1777.44</v>
      </c>
    </row>
    <row r="2034" spans="2:8" ht="24">
      <c r="B2034" s="117" t="s">
        <v>927</v>
      </c>
      <c r="C2034" s="112"/>
      <c r="D2034" s="124" t="str">
        <f>D2021</f>
        <v>Confecção e Instalação de Letras Caixa de aço galvanizado com 4 letras com altura de 40 cm e 19 letras 20 cm.</v>
      </c>
      <c r="E2034" s="112" t="s">
        <v>49</v>
      </c>
      <c r="F2034" s="120">
        <v>1</v>
      </c>
      <c r="G2034" s="121">
        <v>1777.44</v>
      </c>
      <c r="H2034" s="76">
        <f>ROUND(G2034*F2034,2)</f>
        <v>1777.44</v>
      </c>
    </row>
    <row r="2035" spans="2:8">
      <c r="B2035" s="117"/>
      <c r="C2035" s="112"/>
      <c r="D2035" s="125"/>
      <c r="E2035" s="112"/>
      <c r="F2035" s="120"/>
      <c r="G2035" s="121"/>
      <c r="H2035" s="76"/>
    </row>
    <row r="2036" spans="2:8">
      <c r="B2036" s="112"/>
      <c r="C2036" s="112"/>
      <c r="D2036" s="113">
        <v>0</v>
      </c>
      <c r="E2036" s="112">
        <v>0</v>
      </c>
      <c r="F2036" s="114"/>
      <c r="G2036" s="121">
        <v>0</v>
      </c>
      <c r="H2036" s="109"/>
    </row>
    <row r="2037" spans="2:8">
      <c r="B2037" s="112"/>
      <c r="C2037" s="112"/>
      <c r="D2037" s="113" t="s">
        <v>71</v>
      </c>
      <c r="E2037" s="112"/>
      <c r="F2037" s="108"/>
      <c r="G2037" s="122"/>
      <c r="H2037" s="76">
        <f>+H2033+H2027+H2023</f>
        <v>1796.91</v>
      </c>
    </row>
    <row r="2038" spans="2:8">
      <c r="B2038" s="112"/>
      <c r="C2038" s="112"/>
      <c r="D2038" s="113" t="s">
        <v>72</v>
      </c>
      <c r="E2038" s="112" t="s">
        <v>0</v>
      </c>
      <c r="F2038" s="108"/>
      <c r="G2038" s="122"/>
      <c r="H2038" s="76">
        <f>ROUND(H2037*F2038/100,2)</f>
        <v>0</v>
      </c>
    </row>
    <row r="2039" spans="2:8">
      <c r="B2039" s="112"/>
      <c r="C2039" s="112"/>
      <c r="D2039" s="113" t="s">
        <v>73</v>
      </c>
      <c r="E2039" s="112"/>
      <c r="F2039" s="114"/>
      <c r="G2039" s="122"/>
      <c r="H2039" s="76">
        <f>+H2038+H2037</f>
        <v>1796.91</v>
      </c>
    </row>
    <row r="2040" spans="2:8">
      <c r="B2040" s="112"/>
      <c r="C2040" s="112"/>
      <c r="D2040" s="113"/>
      <c r="E2040" s="112"/>
      <c r="F2040" s="114"/>
      <c r="G2040" s="122"/>
      <c r="H2040" s="109"/>
    </row>
    <row r="2041" spans="2:8">
      <c r="B2041" s="102"/>
      <c r="C2041" s="102"/>
    </row>
    <row r="2042" spans="2:8" ht="57">
      <c r="B2042" s="282" t="s">
        <v>1007</v>
      </c>
      <c r="C2042" s="149" t="s">
        <v>892</v>
      </c>
      <c r="D2042" s="150" t="s">
        <v>893</v>
      </c>
      <c r="E2042" s="149" t="s">
        <v>49</v>
      </c>
      <c r="F2042" s="151">
        <v>1</v>
      </c>
      <c r="G2042" s="445">
        <f>H2060</f>
        <v>1619.47</v>
      </c>
      <c r="H2042" s="148">
        <f>TRUNC(G2042*F2042,2)</f>
        <v>1619.47</v>
      </c>
    </row>
    <row r="2043" spans="2:8">
      <c r="B2043" s="106"/>
      <c r="C2043" s="106"/>
      <c r="D2043" s="107"/>
      <c r="E2043" s="106"/>
      <c r="F2043" s="108"/>
      <c r="G2043" s="109"/>
      <c r="H2043" s="110"/>
    </row>
    <row r="2044" spans="2:8">
      <c r="B2044" s="112"/>
      <c r="C2044" s="112"/>
      <c r="D2044" s="113" t="s">
        <v>65</v>
      </c>
      <c r="E2044" s="112"/>
      <c r="F2044" s="114"/>
      <c r="G2044" s="115"/>
      <c r="H2044" s="76">
        <f>SUM(H2045:H2047)</f>
        <v>0</v>
      </c>
    </row>
    <row r="2045" spans="2:8">
      <c r="B2045" s="118"/>
      <c r="C2045" s="119"/>
      <c r="D2045" s="113"/>
      <c r="E2045" s="112"/>
      <c r="F2045" s="120"/>
      <c r="G2045" s="121"/>
      <c r="H2045" s="76"/>
    </row>
    <row r="2046" spans="2:8">
      <c r="B2046" s="112"/>
      <c r="C2046" s="112"/>
      <c r="D2046" s="113">
        <v>0</v>
      </c>
      <c r="E2046" s="112">
        <v>0</v>
      </c>
      <c r="F2046" s="120"/>
      <c r="G2046" s="121">
        <v>0</v>
      </c>
      <c r="H2046" s="109">
        <v>0</v>
      </c>
    </row>
    <row r="2047" spans="2:8">
      <c r="B2047" s="112"/>
      <c r="C2047" s="112"/>
      <c r="D2047" s="113">
        <v>0</v>
      </c>
      <c r="E2047" s="112">
        <v>0</v>
      </c>
      <c r="F2047" s="120"/>
      <c r="G2047" s="121">
        <v>0</v>
      </c>
      <c r="H2047" s="109">
        <v>0</v>
      </c>
    </row>
    <row r="2048" spans="2:8">
      <c r="B2048" s="112"/>
      <c r="C2048" s="112"/>
      <c r="D2048" s="113" t="s">
        <v>66</v>
      </c>
      <c r="E2048" s="112"/>
      <c r="F2048" s="120"/>
      <c r="G2048" s="461"/>
      <c r="H2048" s="76">
        <f>SUM(H2049:H2052)</f>
        <v>19.47</v>
      </c>
    </row>
    <row r="2049" spans="2:8">
      <c r="B2049" s="118" t="s">
        <v>74</v>
      </c>
      <c r="C2049" s="119"/>
      <c r="D2049" s="113" t="s">
        <v>75</v>
      </c>
      <c r="E2049" s="112" t="s">
        <v>76</v>
      </c>
      <c r="F2049" s="120">
        <v>1</v>
      </c>
      <c r="G2049" s="460">
        <v>8.3000000000000007</v>
      </c>
      <c r="H2049" s="76">
        <f>ROUND(G2049*F2049,2)</f>
        <v>8.3000000000000007</v>
      </c>
    </row>
    <row r="2050" spans="2:8">
      <c r="B2050" s="118" t="s">
        <v>98</v>
      </c>
      <c r="C2050" s="119"/>
      <c r="D2050" s="113" t="s">
        <v>120</v>
      </c>
      <c r="E2050" s="112" t="s">
        <v>76</v>
      </c>
      <c r="F2050" s="120">
        <f>F2049</f>
        <v>1</v>
      </c>
      <c r="G2050" s="460">
        <v>11.17</v>
      </c>
      <c r="H2050" s="76">
        <f>ROUND(G2050*F2050,2)</f>
        <v>11.17</v>
      </c>
    </row>
    <row r="2051" spans="2:8">
      <c r="B2051" s="119"/>
      <c r="C2051" s="119"/>
      <c r="D2051" s="113">
        <v>0</v>
      </c>
      <c r="E2051" s="112">
        <v>0</v>
      </c>
      <c r="F2051" s="120"/>
      <c r="G2051" s="121">
        <v>0</v>
      </c>
      <c r="H2051" s="109">
        <v>0</v>
      </c>
    </row>
    <row r="2052" spans="2:8">
      <c r="B2052" s="112"/>
      <c r="C2052" s="112"/>
      <c r="D2052" s="113" t="s">
        <v>67</v>
      </c>
      <c r="E2052" s="112" t="s">
        <v>0</v>
      </c>
      <c r="F2052" s="832">
        <v>120.18</v>
      </c>
      <c r="G2052" s="833"/>
      <c r="H2052" s="109">
        <v>0</v>
      </c>
    </row>
    <row r="2053" spans="2:8">
      <c r="B2053" s="112"/>
      <c r="C2053" s="112"/>
      <c r="D2053" s="113"/>
      <c r="E2053" s="112"/>
      <c r="F2053" s="120"/>
      <c r="G2053" s="122"/>
      <c r="H2053" s="122"/>
    </row>
    <row r="2054" spans="2:8">
      <c r="B2054" s="112"/>
      <c r="C2054" s="112"/>
      <c r="D2054" s="113" t="s">
        <v>68</v>
      </c>
      <c r="E2054" s="112"/>
      <c r="F2054" s="120"/>
      <c r="G2054" s="122"/>
      <c r="H2054" s="109">
        <f>SUM(H2055:H2057)</f>
        <v>1600</v>
      </c>
    </row>
    <row r="2055" spans="2:8" ht="24">
      <c r="B2055" s="117" t="s">
        <v>927</v>
      </c>
      <c r="C2055" s="112"/>
      <c r="D2055" s="124" t="str">
        <f>D2042</f>
        <v>Confecção e Instalação de Brasão da Prefeitura de Várzea Grande em relevo em aço galvanizado com altura de 30cm.</v>
      </c>
      <c r="E2055" s="112" t="s">
        <v>49</v>
      </c>
      <c r="F2055" s="120">
        <v>1</v>
      </c>
      <c r="G2055" s="121">
        <v>1600</v>
      </c>
      <c r="H2055" s="76">
        <f>ROUND(G2055*F2055,2)</f>
        <v>1600</v>
      </c>
    </row>
    <row r="2056" spans="2:8">
      <c r="B2056" s="117"/>
      <c r="C2056" s="112"/>
      <c r="D2056" s="125"/>
      <c r="E2056" s="112"/>
      <c r="F2056" s="120"/>
      <c r="G2056" s="121"/>
      <c r="H2056" s="76"/>
    </row>
    <row r="2057" spans="2:8">
      <c r="B2057" s="112"/>
      <c r="C2057" s="112"/>
      <c r="D2057" s="113">
        <v>0</v>
      </c>
      <c r="E2057" s="112">
        <v>0</v>
      </c>
      <c r="F2057" s="114"/>
      <c r="G2057" s="121">
        <v>0</v>
      </c>
      <c r="H2057" s="109"/>
    </row>
    <row r="2058" spans="2:8">
      <c r="B2058" s="112"/>
      <c r="C2058" s="112"/>
      <c r="D2058" s="113" t="s">
        <v>71</v>
      </c>
      <c r="E2058" s="112"/>
      <c r="F2058" s="108"/>
      <c r="G2058" s="122"/>
      <c r="H2058" s="76">
        <f>+H2054+H2048+H2044</f>
        <v>1619.47</v>
      </c>
    </row>
    <row r="2059" spans="2:8">
      <c r="B2059" s="112"/>
      <c r="C2059" s="112"/>
      <c r="D2059" s="113" t="s">
        <v>72</v>
      </c>
      <c r="E2059" s="112" t="s">
        <v>0</v>
      </c>
      <c r="F2059" s="108"/>
      <c r="G2059" s="122"/>
      <c r="H2059" s="76">
        <f>ROUND(H2058*F2059/100,2)</f>
        <v>0</v>
      </c>
    </row>
    <row r="2060" spans="2:8">
      <c r="B2060" s="112"/>
      <c r="C2060" s="112"/>
      <c r="D2060" s="113" t="s">
        <v>73</v>
      </c>
      <c r="E2060" s="112"/>
      <c r="F2060" s="114"/>
      <c r="G2060" s="122"/>
      <c r="H2060" s="76">
        <f>+H2059+H2058</f>
        <v>1619.47</v>
      </c>
    </row>
    <row r="2061" spans="2:8">
      <c r="B2061" s="112"/>
      <c r="C2061" s="112"/>
      <c r="D2061" s="113"/>
      <c r="E2061" s="112"/>
      <c r="F2061" s="114"/>
      <c r="G2061" s="122"/>
      <c r="H2061" s="109"/>
    </row>
    <row r="2062" spans="2:8">
      <c r="B2062" s="102"/>
      <c r="C2062" s="102"/>
    </row>
    <row r="2063" spans="2:8">
      <c r="B2063" s="102"/>
      <c r="C2063" s="102"/>
    </row>
    <row r="2064" spans="2:8" ht="57">
      <c r="B2064" s="282" t="s">
        <v>1007</v>
      </c>
      <c r="C2064" s="149" t="s">
        <v>889</v>
      </c>
      <c r="D2064" s="150" t="s">
        <v>894</v>
      </c>
      <c r="E2064" s="149" t="s">
        <v>49</v>
      </c>
      <c r="F2064" s="151">
        <v>1</v>
      </c>
      <c r="G2064" s="445">
        <f>H2082</f>
        <v>334.01</v>
      </c>
      <c r="H2064" s="148">
        <f>TRUNC(G2064*F2064,2)</f>
        <v>334.01</v>
      </c>
    </row>
    <row r="2065" spans="2:8">
      <c r="B2065" s="106"/>
      <c r="C2065" s="106"/>
      <c r="D2065" s="107"/>
      <c r="E2065" s="106"/>
      <c r="F2065" s="108"/>
      <c r="G2065" s="109"/>
      <c r="H2065" s="110"/>
    </row>
    <row r="2066" spans="2:8">
      <c r="B2066" s="112"/>
      <c r="C2066" s="112"/>
      <c r="D2066" s="113" t="s">
        <v>65</v>
      </c>
      <c r="E2066" s="112"/>
      <c r="F2066" s="114"/>
      <c r="G2066" s="115"/>
      <c r="H2066" s="76">
        <f>SUM(H2067:H2069)</f>
        <v>0</v>
      </c>
    </row>
    <row r="2067" spans="2:8">
      <c r="B2067" s="118"/>
      <c r="C2067" s="119"/>
      <c r="D2067" s="113"/>
      <c r="E2067" s="112"/>
      <c r="F2067" s="120"/>
      <c r="G2067" s="121"/>
      <c r="H2067" s="76"/>
    </row>
    <row r="2068" spans="2:8">
      <c r="B2068" s="112"/>
      <c r="C2068" s="112"/>
      <c r="D2068" s="113">
        <v>0</v>
      </c>
      <c r="E2068" s="112">
        <v>0</v>
      </c>
      <c r="F2068" s="120"/>
      <c r="G2068" s="121">
        <v>0</v>
      </c>
      <c r="H2068" s="109">
        <v>0</v>
      </c>
    </row>
    <row r="2069" spans="2:8">
      <c r="B2069" s="112"/>
      <c r="C2069" s="112"/>
      <c r="D2069" s="113">
        <v>0</v>
      </c>
      <c r="E2069" s="112">
        <v>0</v>
      </c>
      <c r="F2069" s="120"/>
      <c r="G2069" s="460">
        <v>0</v>
      </c>
      <c r="H2069" s="109">
        <v>0</v>
      </c>
    </row>
    <row r="2070" spans="2:8">
      <c r="B2070" s="112"/>
      <c r="C2070" s="112"/>
      <c r="D2070" s="113" t="s">
        <v>66</v>
      </c>
      <c r="E2070" s="112"/>
      <c r="F2070" s="120"/>
      <c r="G2070" s="461"/>
      <c r="H2070" s="76">
        <f>SUM(H2071:H2074)</f>
        <v>9.74</v>
      </c>
    </row>
    <row r="2071" spans="2:8">
      <c r="B2071" s="118" t="s">
        <v>74</v>
      </c>
      <c r="C2071" s="119"/>
      <c r="D2071" s="113" t="s">
        <v>75</v>
      </c>
      <c r="E2071" s="112" t="s">
        <v>76</v>
      </c>
      <c r="F2071" s="120">
        <v>0.5</v>
      </c>
      <c r="G2071" s="460">
        <v>8.3000000000000007</v>
      </c>
      <c r="H2071" s="76">
        <f>ROUND(G2071*F2071,2)</f>
        <v>4.1500000000000004</v>
      </c>
    </row>
    <row r="2072" spans="2:8">
      <c r="B2072" s="118" t="s">
        <v>98</v>
      </c>
      <c r="C2072" s="119"/>
      <c r="D2072" s="113" t="s">
        <v>120</v>
      </c>
      <c r="E2072" s="112" t="s">
        <v>76</v>
      </c>
      <c r="F2072" s="120">
        <v>0.5</v>
      </c>
      <c r="G2072" s="460">
        <v>11.17</v>
      </c>
      <c r="H2072" s="76">
        <f>ROUND(G2072*F2072,2)</f>
        <v>5.59</v>
      </c>
    </row>
    <row r="2073" spans="2:8">
      <c r="B2073" s="119"/>
      <c r="C2073" s="119"/>
      <c r="D2073" s="113">
        <v>0</v>
      </c>
      <c r="E2073" s="112">
        <v>0</v>
      </c>
      <c r="F2073" s="120"/>
      <c r="G2073" s="121">
        <v>0</v>
      </c>
      <c r="H2073" s="109">
        <v>0</v>
      </c>
    </row>
    <row r="2074" spans="2:8">
      <c r="B2074" s="112"/>
      <c r="C2074" s="112"/>
      <c r="D2074" s="113" t="s">
        <v>67</v>
      </c>
      <c r="E2074" s="112" t="s">
        <v>0</v>
      </c>
      <c r="F2074" s="832">
        <v>120.18</v>
      </c>
      <c r="G2074" s="833"/>
      <c r="H2074" s="109">
        <v>0</v>
      </c>
    </row>
    <row r="2075" spans="2:8">
      <c r="B2075" s="112"/>
      <c r="C2075" s="112"/>
      <c r="D2075" s="113"/>
      <c r="E2075" s="112"/>
      <c r="F2075" s="120"/>
      <c r="G2075" s="122"/>
      <c r="H2075" s="122"/>
    </row>
    <row r="2076" spans="2:8">
      <c r="B2076" s="112"/>
      <c r="C2076" s="112"/>
      <c r="D2076" s="113" t="s">
        <v>68</v>
      </c>
      <c r="E2076" s="112"/>
      <c r="F2076" s="120"/>
      <c r="G2076" s="122"/>
      <c r="H2076" s="109">
        <f>SUM(H2077:H2079)</f>
        <v>324.27</v>
      </c>
    </row>
    <row r="2077" spans="2:8">
      <c r="B2077" s="117">
        <v>84122</v>
      </c>
      <c r="C2077" s="112"/>
      <c r="D2077" s="124" t="s">
        <v>929</v>
      </c>
      <c r="E2077" s="112" t="s">
        <v>930</v>
      </c>
      <c r="F2077" s="120">
        <f>0.7*0.5</f>
        <v>0.35</v>
      </c>
      <c r="G2077" s="121">
        <v>926.49</v>
      </c>
      <c r="H2077" s="76">
        <f>ROUND(G2077*F2077,2)</f>
        <v>324.27</v>
      </c>
    </row>
    <row r="2078" spans="2:8">
      <c r="B2078" s="117"/>
      <c r="C2078" s="112"/>
      <c r="D2078" s="125"/>
      <c r="E2078" s="112"/>
      <c r="F2078" s="120"/>
      <c r="G2078" s="121"/>
      <c r="H2078" s="76"/>
    </row>
    <row r="2079" spans="2:8">
      <c r="B2079" s="112"/>
      <c r="C2079" s="112"/>
      <c r="D2079" s="113">
        <v>0</v>
      </c>
      <c r="E2079" s="112">
        <v>0</v>
      </c>
      <c r="F2079" s="114"/>
      <c r="G2079" s="121">
        <v>0</v>
      </c>
      <c r="H2079" s="109"/>
    </row>
    <row r="2080" spans="2:8">
      <c r="B2080" s="112"/>
      <c r="C2080" s="112"/>
      <c r="D2080" s="113" t="s">
        <v>71</v>
      </c>
      <c r="E2080" s="112"/>
      <c r="F2080" s="108"/>
      <c r="G2080" s="122"/>
      <c r="H2080" s="76">
        <f>+H2076+H2070+H2066</f>
        <v>334.01</v>
      </c>
    </row>
    <row r="2081" spans="2:8">
      <c r="B2081" s="112"/>
      <c r="C2081" s="112"/>
      <c r="D2081" s="113" t="s">
        <v>72</v>
      </c>
      <c r="E2081" s="112" t="s">
        <v>0</v>
      </c>
      <c r="F2081" s="108"/>
      <c r="G2081" s="122"/>
      <c r="H2081" s="76">
        <f>ROUND(H2080*F2081/100,2)</f>
        <v>0</v>
      </c>
    </row>
    <row r="2082" spans="2:8">
      <c r="B2082" s="112"/>
      <c r="C2082" s="112"/>
      <c r="D2082" s="113" t="s">
        <v>73</v>
      </c>
      <c r="E2082" s="112"/>
      <c r="F2082" s="114"/>
      <c r="G2082" s="122"/>
      <c r="H2082" s="76">
        <f>+H2081+H2080</f>
        <v>334.01</v>
      </c>
    </row>
    <row r="2083" spans="2:8">
      <c r="B2083" s="112"/>
      <c r="C2083" s="112"/>
      <c r="D2083" s="113"/>
      <c r="E2083" s="112"/>
      <c r="F2083" s="114"/>
      <c r="G2083" s="122"/>
      <c r="H2083" s="109"/>
    </row>
    <row r="2084" spans="2:8" ht="57">
      <c r="B2084" s="282" t="s">
        <v>1007</v>
      </c>
      <c r="C2084" s="149" t="s">
        <v>79</v>
      </c>
      <c r="D2084" s="150" t="s">
        <v>890</v>
      </c>
      <c r="E2084" s="149" t="s">
        <v>931</v>
      </c>
      <c r="F2084" s="151">
        <v>1</v>
      </c>
      <c r="G2084" s="445">
        <f>H2102</f>
        <v>33.200000000000003</v>
      </c>
      <c r="H2084" s="148">
        <f>TRUNC(G2084*F2084,2)</f>
        <v>33.200000000000003</v>
      </c>
    </row>
    <row r="2085" spans="2:8">
      <c r="B2085" s="63"/>
      <c r="C2085" s="63"/>
      <c r="D2085" s="64"/>
      <c r="E2085" s="63"/>
      <c r="F2085" s="65"/>
      <c r="G2085" s="66"/>
      <c r="H2085" s="67"/>
    </row>
    <row r="2086" spans="2:8">
      <c r="B2086" s="72"/>
      <c r="C2086" s="72"/>
      <c r="D2086" s="73" t="s">
        <v>65</v>
      </c>
      <c r="E2086" s="72"/>
      <c r="F2086" s="74"/>
      <c r="G2086" s="75"/>
      <c r="H2086" s="76">
        <f>SUM(H2087:H2088)</f>
        <v>0</v>
      </c>
    </row>
    <row r="2087" spans="2:8">
      <c r="B2087" s="79"/>
      <c r="C2087" s="79"/>
      <c r="D2087" s="73"/>
      <c r="E2087" s="72"/>
      <c r="F2087" s="80"/>
      <c r="G2087" s="81"/>
      <c r="H2087" s="76">
        <f>ROUND(G2087*F2087,2)</f>
        <v>0</v>
      </c>
    </row>
    <row r="2088" spans="2:8">
      <c r="B2088" s="79"/>
      <c r="C2088" s="79"/>
      <c r="D2088" s="73"/>
      <c r="E2088" s="72"/>
      <c r="F2088" s="80"/>
      <c r="G2088" s="81"/>
      <c r="H2088" s="76">
        <f>ROUND(G2088*F2088,2)</f>
        <v>0</v>
      </c>
    </row>
    <row r="2089" spans="2:8">
      <c r="B2089" s="72"/>
      <c r="C2089" s="72"/>
      <c r="D2089" s="73" t="s">
        <v>66</v>
      </c>
      <c r="E2089" s="72"/>
      <c r="F2089" s="80">
        <v>0</v>
      </c>
      <c r="G2089" s="66"/>
      <c r="H2089" s="76">
        <f>SUM(H2090:H2093)</f>
        <v>33.200000000000003</v>
      </c>
    </row>
    <row r="2090" spans="2:8">
      <c r="B2090" s="84" t="s">
        <v>74</v>
      </c>
      <c r="C2090" s="79"/>
      <c r="D2090" s="73" t="s">
        <v>75</v>
      </c>
      <c r="E2090" s="72" t="s">
        <v>76</v>
      </c>
      <c r="F2090" s="80">
        <v>4</v>
      </c>
      <c r="G2090" s="456">
        <v>8.3000000000000007</v>
      </c>
      <c r="H2090" s="76">
        <f>ROUND(G2090*F2090,2)</f>
        <v>33.200000000000003</v>
      </c>
    </row>
    <row r="2091" spans="2:8">
      <c r="B2091" s="84"/>
      <c r="C2091" s="79"/>
      <c r="D2091" s="73"/>
      <c r="E2091" s="72"/>
      <c r="F2091" s="80"/>
      <c r="G2091" s="81"/>
      <c r="H2091" s="76">
        <f>ROUND(G2091*F2091,2)</f>
        <v>0</v>
      </c>
    </row>
    <row r="2092" spans="2:8">
      <c r="B2092" s="79"/>
      <c r="C2092" s="79"/>
      <c r="D2092" s="73"/>
      <c r="E2092" s="72"/>
      <c r="F2092" s="80"/>
      <c r="G2092" s="81">
        <v>0</v>
      </c>
      <c r="H2092" s="76">
        <f>ROUND(G2092*F2092,2)</f>
        <v>0</v>
      </c>
    </row>
    <row r="2093" spans="2:8">
      <c r="B2093" s="72"/>
      <c r="C2093" s="72"/>
      <c r="D2093" s="73" t="s">
        <v>67</v>
      </c>
      <c r="E2093" s="72" t="s">
        <v>0</v>
      </c>
      <c r="F2093" s="803">
        <v>120.18</v>
      </c>
      <c r="G2093" s="803"/>
      <c r="H2093" s="76"/>
    </row>
    <row r="2094" spans="2:8">
      <c r="B2094" s="72"/>
      <c r="C2094" s="72"/>
      <c r="D2094" s="73"/>
      <c r="E2094" s="72"/>
      <c r="F2094" s="80"/>
      <c r="G2094" s="85"/>
      <c r="H2094" s="86"/>
    </row>
    <row r="2095" spans="2:8">
      <c r="B2095" s="72"/>
      <c r="C2095" s="72"/>
      <c r="D2095" s="73" t="s">
        <v>68</v>
      </c>
      <c r="E2095" s="72"/>
      <c r="F2095" s="80"/>
      <c r="G2095" s="85"/>
      <c r="H2095" s="76">
        <f>SUM(H2096:H2099)</f>
        <v>0</v>
      </c>
    </row>
    <row r="2096" spans="2:8">
      <c r="B2096" s="91"/>
      <c r="C2096" s="79"/>
      <c r="D2096" s="73"/>
      <c r="E2096" s="72"/>
      <c r="F2096" s="80"/>
      <c r="G2096" s="81"/>
      <c r="H2096" s="76">
        <f>ROUND(G2096*F2096,2)</f>
        <v>0</v>
      </c>
    </row>
    <row r="2097" spans="2:8">
      <c r="B2097" s="88"/>
      <c r="C2097" s="79"/>
      <c r="D2097" s="73"/>
      <c r="E2097" s="72"/>
      <c r="F2097" s="80"/>
      <c r="G2097" s="81"/>
      <c r="H2097" s="76">
        <f>ROUND(G2097*F2097,2)</f>
        <v>0</v>
      </c>
    </row>
    <row r="2098" spans="2:8">
      <c r="B2098" s="79"/>
      <c r="C2098" s="79"/>
      <c r="D2098" s="73"/>
      <c r="E2098" s="72"/>
      <c r="F2098" s="80"/>
      <c r="G2098" s="81">
        <v>0</v>
      </c>
      <c r="H2098" s="76">
        <f>ROUND(G2098*F2098,2)</f>
        <v>0</v>
      </c>
    </row>
    <row r="2099" spans="2:8">
      <c r="B2099" s="72"/>
      <c r="C2099" s="72"/>
      <c r="D2099" s="73"/>
      <c r="E2099" s="72">
        <v>0</v>
      </c>
      <c r="F2099" s="74"/>
      <c r="G2099" s="81">
        <v>0</v>
      </c>
      <c r="H2099" s="76"/>
    </row>
    <row r="2100" spans="2:8">
      <c r="B2100" s="72"/>
      <c r="C2100" s="72"/>
      <c r="D2100" s="73" t="s">
        <v>71</v>
      </c>
      <c r="E2100" s="72"/>
      <c r="F2100" s="65"/>
      <c r="G2100" s="85"/>
      <c r="H2100" s="76">
        <f>+H2095+H2089+H2086</f>
        <v>33.200000000000003</v>
      </c>
    </row>
    <row r="2101" spans="2:8">
      <c r="B2101" s="72"/>
      <c r="C2101" s="72"/>
      <c r="D2101" s="73" t="s">
        <v>72</v>
      </c>
      <c r="E2101" s="72" t="s">
        <v>0</v>
      </c>
      <c r="F2101" s="65"/>
      <c r="G2101" s="85"/>
      <c r="H2101" s="76">
        <f>ROUND(H2100*F2101/100,2)</f>
        <v>0</v>
      </c>
    </row>
    <row r="2102" spans="2:8">
      <c r="B2102" s="72"/>
      <c r="C2102" s="72"/>
      <c r="D2102" s="73" t="s">
        <v>73</v>
      </c>
      <c r="E2102" s="72"/>
      <c r="F2102" s="74"/>
      <c r="G2102" s="85"/>
      <c r="H2102" s="76">
        <f>+H2101+H2100</f>
        <v>33.200000000000003</v>
      </c>
    </row>
    <row r="2103" spans="2:8">
      <c r="B2103" s="72"/>
      <c r="C2103" s="72"/>
      <c r="D2103" s="73"/>
      <c r="E2103" s="72"/>
      <c r="F2103" s="74"/>
      <c r="G2103" s="85"/>
      <c r="H2103" s="76"/>
    </row>
    <row r="2104" spans="2:8" ht="57">
      <c r="B2104" s="282" t="s">
        <v>1007</v>
      </c>
      <c r="C2104" s="149" t="s">
        <v>507</v>
      </c>
      <c r="D2104" s="150" t="s">
        <v>508</v>
      </c>
      <c r="E2104" s="149" t="s">
        <v>509</v>
      </c>
      <c r="F2104" s="151">
        <v>1</v>
      </c>
      <c r="G2104" s="445">
        <f>H2111</f>
        <v>8084.4000000000005</v>
      </c>
      <c r="H2104" s="148">
        <f>TRUNC(G2104*F2104,2)</f>
        <v>8084.4</v>
      </c>
    </row>
    <row r="2105" spans="2:8">
      <c r="B2105" s="283">
        <v>2706</v>
      </c>
      <c r="C2105" s="284" t="s">
        <v>17</v>
      </c>
      <c r="D2105" s="285" t="s">
        <v>942</v>
      </c>
      <c r="E2105" s="286" t="s">
        <v>76</v>
      </c>
      <c r="F2105" s="287">
        <v>40</v>
      </c>
      <c r="G2105" s="462">
        <v>64.599999999999994</v>
      </c>
      <c r="H2105" s="109">
        <f>ROUND(G2105*F2105,2)</f>
        <v>2584</v>
      </c>
    </row>
    <row r="2106" spans="2:8">
      <c r="B2106" s="283">
        <v>34783</v>
      </c>
      <c r="C2106" s="284" t="s">
        <v>17</v>
      </c>
      <c r="D2106" s="285" t="s">
        <v>1310</v>
      </c>
      <c r="E2106" s="286" t="s">
        <v>76</v>
      </c>
      <c r="F2106" s="287">
        <v>40</v>
      </c>
      <c r="G2106" s="462">
        <v>74.59</v>
      </c>
      <c r="H2106" s="109">
        <f>ROUND(G2106*F2106,2)</f>
        <v>2983.6</v>
      </c>
    </row>
    <row r="2107" spans="2:8">
      <c r="B2107" s="283">
        <v>7153</v>
      </c>
      <c r="C2107" s="284" t="s">
        <v>17</v>
      </c>
      <c r="D2107" s="285" t="s">
        <v>510</v>
      </c>
      <c r="E2107" s="286" t="s">
        <v>76</v>
      </c>
      <c r="F2107" s="287">
        <v>80</v>
      </c>
      <c r="G2107" s="462">
        <v>18.350000000000001</v>
      </c>
      <c r="H2107" s="109">
        <f>ROUND(G2107*F2107,2)</f>
        <v>1468</v>
      </c>
    </row>
    <row r="2108" spans="2:8">
      <c r="B2108" s="283">
        <v>4095</v>
      </c>
      <c r="C2108" s="284" t="s">
        <v>17</v>
      </c>
      <c r="D2108" s="288" t="s">
        <v>511</v>
      </c>
      <c r="E2108" s="286" t="s">
        <v>76</v>
      </c>
      <c r="F2108" s="287">
        <v>120</v>
      </c>
      <c r="G2108" s="462">
        <v>8.74</v>
      </c>
      <c r="H2108" s="109">
        <f>ROUND(G2108*F2108,2)</f>
        <v>1048.8</v>
      </c>
    </row>
    <row r="2109" spans="2:8">
      <c r="B2109" s="289"/>
      <c r="C2109" s="290"/>
      <c r="D2109" s="113" t="s">
        <v>71</v>
      </c>
      <c r="E2109" s="112"/>
      <c r="F2109" s="291"/>
      <c r="G2109" s="292"/>
      <c r="H2109" s="109">
        <f>SUM(H2105:H2108)</f>
        <v>8084.4000000000005</v>
      </c>
    </row>
    <row r="2110" spans="2:8">
      <c r="B2110" s="289"/>
      <c r="C2110" s="290"/>
      <c r="D2110" s="113" t="s">
        <v>72</v>
      </c>
      <c r="E2110" s="112" t="s">
        <v>0</v>
      </c>
      <c r="F2110" s="291"/>
      <c r="G2110" s="292"/>
      <c r="H2110" s="109"/>
    </row>
    <row r="2111" spans="2:8">
      <c r="B2111" s="289"/>
      <c r="C2111" s="290"/>
      <c r="D2111" s="113" t="s">
        <v>73</v>
      </c>
      <c r="E2111" s="112"/>
      <c r="F2111" s="293"/>
      <c r="G2111" s="292"/>
      <c r="H2111" s="109">
        <f>H2109</f>
        <v>8084.4000000000005</v>
      </c>
    </row>
    <row r="2112" spans="2:8">
      <c r="B2112" s="294"/>
      <c r="C2112" s="295"/>
      <c r="D2112" s="296"/>
      <c r="E2112" s="297"/>
      <c r="F2112" s="298"/>
      <c r="G2112" s="299"/>
      <c r="H2112" s="69"/>
    </row>
    <row r="2113" spans="2:14">
      <c r="B2113" s="172"/>
      <c r="C2113" s="102"/>
      <c r="D2113" s="102"/>
      <c r="E2113" s="102"/>
      <c r="F2113" s="102"/>
      <c r="G2113" s="300"/>
      <c r="H2113" s="102"/>
    </row>
    <row r="2114" spans="2:14" ht="57">
      <c r="B2114" s="282" t="s">
        <v>1007</v>
      </c>
      <c r="C2114" s="149" t="s">
        <v>512</v>
      </c>
      <c r="D2114" s="550" t="s">
        <v>506</v>
      </c>
      <c r="E2114" s="551" t="s">
        <v>49</v>
      </c>
      <c r="F2114" s="552">
        <v>1</v>
      </c>
      <c r="G2114" s="553">
        <f>H2136</f>
        <v>26454.300000000003</v>
      </c>
      <c r="H2114" s="554">
        <f>TRUNC(G2114*F2114,2)</f>
        <v>26454.3</v>
      </c>
    </row>
    <row r="2115" spans="2:14">
      <c r="B2115" s="301">
        <v>2706</v>
      </c>
      <c r="C2115" s="302" t="s">
        <v>17</v>
      </c>
      <c r="D2115" s="555" t="s">
        <v>943</v>
      </c>
      <c r="E2115" s="556" t="s">
        <v>505</v>
      </c>
      <c r="F2115" s="557">
        <v>0.5</v>
      </c>
      <c r="G2115" s="558">
        <v>14872</v>
      </c>
      <c r="H2115" s="559">
        <f t="shared" ref="H2115:H2133" si="9">ROUND(G2115*F2115,2)</f>
        <v>7436</v>
      </c>
      <c r="N2115">
        <f>74.69*220</f>
        <v>16431.8</v>
      </c>
    </row>
    <row r="2116" spans="2:14">
      <c r="B2116" s="301">
        <v>34783</v>
      </c>
      <c r="C2116" s="284" t="s">
        <v>17</v>
      </c>
      <c r="D2116" s="560" t="s">
        <v>513</v>
      </c>
      <c r="E2116" s="561" t="s">
        <v>505</v>
      </c>
      <c r="F2116" s="562">
        <v>0.5</v>
      </c>
      <c r="G2116" s="563">
        <v>4037</v>
      </c>
      <c r="H2116" s="564">
        <f t="shared" si="9"/>
        <v>2018.5</v>
      </c>
    </row>
    <row r="2117" spans="2:14">
      <c r="B2117" s="283">
        <v>7153</v>
      </c>
      <c r="C2117" s="284" t="s">
        <v>17</v>
      </c>
      <c r="D2117" s="565" t="s">
        <v>514</v>
      </c>
      <c r="E2117" s="561" t="s">
        <v>505</v>
      </c>
      <c r="F2117" s="562">
        <v>0.5</v>
      </c>
      <c r="G2117" s="563">
        <v>2109.8000000000002</v>
      </c>
      <c r="H2117" s="564">
        <f t="shared" si="9"/>
        <v>1054.9000000000001</v>
      </c>
    </row>
    <row r="2118" spans="2:14">
      <c r="B2118" s="283">
        <v>4095</v>
      </c>
      <c r="C2118" s="284" t="s">
        <v>17</v>
      </c>
      <c r="D2118" s="565" t="s">
        <v>75</v>
      </c>
      <c r="E2118" s="561" t="s">
        <v>505</v>
      </c>
      <c r="F2118" s="562">
        <v>0.5</v>
      </c>
      <c r="G2118" s="563">
        <v>1826</v>
      </c>
      <c r="H2118" s="564">
        <f t="shared" si="9"/>
        <v>913</v>
      </c>
    </row>
    <row r="2119" spans="2:14">
      <c r="B2119" s="303">
        <v>6111</v>
      </c>
      <c r="C2119" s="284" t="s">
        <v>17</v>
      </c>
      <c r="D2119" s="565" t="s">
        <v>515</v>
      </c>
      <c r="E2119" s="561" t="s">
        <v>505</v>
      </c>
      <c r="F2119" s="562">
        <v>0.5</v>
      </c>
      <c r="G2119" s="563">
        <v>1845.8</v>
      </c>
      <c r="H2119" s="564">
        <f t="shared" si="9"/>
        <v>922.9</v>
      </c>
    </row>
    <row r="2120" spans="2:14">
      <c r="B2120" s="303">
        <v>6114</v>
      </c>
      <c r="C2120" s="284" t="s">
        <v>17</v>
      </c>
      <c r="D2120" s="565" t="s">
        <v>516</v>
      </c>
      <c r="E2120" s="561" t="s">
        <v>505</v>
      </c>
      <c r="F2120" s="562">
        <v>0.5</v>
      </c>
      <c r="G2120" s="563">
        <v>2457.4</v>
      </c>
      <c r="H2120" s="564">
        <f t="shared" si="9"/>
        <v>1228.7</v>
      </c>
    </row>
    <row r="2121" spans="2:14">
      <c r="B2121" s="303">
        <v>4750</v>
      </c>
      <c r="C2121" s="284" t="s">
        <v>17</v>
      </c>
      <c r="D2121" s="565" t="s">
        <v>517</v>
      </c>
      <c r="E2121" s="561" t="s">
        <v>505</v>
      </c>
      <c r="F2121" s="562">
        <v>0.5</v>
      </c>
      <c r="G2121" s="563">
        <v>2457.4</v>
      </c>
      <c r="H2121" s="564">
        <f t="shared" si="9"/>
        <v>1228.7</v>
      </c>
    </row>
    <row r="2122" spans="2:14">
      <c r="B2122" s="303">
        <v>1213</v>
      </c>
      <c r="C2122" s="284" t="s">
        <v>17</v>
      </c>
      <c r="D2122" s="565" t="s">
        <v>78</v>
      </c>
      <c r="E2122" s="561" t="s">
        <v>505</v>
      </c>
      <c r="F2122" s="562">
        <v>0.5</v>
      </c>
      <c r="G2122" s="563">
        <v>2457.4</v>
      </c>
      <c r="H2122" s="564">
        <f t="shared" si="9"/>
        <v>1228.7</v>
      </c>
    </row>
    <row r="2123" spans="2:14">
      <c r="B2123" s="303">
        <v>2696</v>
      </c>
      <c r="C2123" s="284" t="s">
        <v>17</v>
      </c>
      <c r="D2123" s="565" t="s">
        <v>518</v>
      </c>
      <c r="E2123" s="561" t="s">
        <v>505</v>
      </c>
      <c r="F2123" s="562">
        <v>1.5</v>
      </c>
      <c r="G2123" s="563">
        <f>(11.18*220)</f>
        <v>2459.6</v>
      </c>
      <c r="H2123" s="564">
        <f t="shared" si="9"/>
        <v>3689.4</v>
      </c>
    </row>
    <row r="2124" spans="2:14">
      <c r="B2124" s="303">
        <v>378</v>
      </c>
      <c r="C2124" s="284" t="s">
        <v>17</v>
      </c>
      <c r="D2124" s="565" t="s">
        <v>83</v>
      </c>
      <c r="E2124" s="561" t="s">
        <v>505</v>
      </c>
      <c r="F2124" s="562">
        <v>0.5</v>
      </c>
      <c r="G2124" s="563">
        <v>2541</v>
      </c>
      <c r="H2124" s="564">
        <f t="shared" si="9"/>
        <v>1270.5</v>
      </c>
    </row>
    <row r="2125" spans="2:14">
      <c r="B2125" s="283">
        <v>2436</v>
      </c>
      <c r="C2125" s="284" t="s">
        <v>17</v>
      </c>
      <c r="D2125" s="566" t="s">
        <v>519</v>
      </c>
      <c r="E2125" s="567" t="s">
        <v>520</v>
      </c>
      <c r="F2125" s="568">
        <v>30</v>
      </c>
      <c r="G2125" s="569">
        <v>12</v>
      </c>
      <c r="H2125" s="564">
        <f t="shared" si="9"/>
        <v>360</v>
      </c>
    </row>
    <row r="2126" spans="2:14">
      <c r="B2126" s="289"/>
      <c r="C2126" s="289" t="s">
        <v>305</v>
      </c>
      <c r="D2126" s="566" t="s">
        <v>521</v>
      </c>
      <c r="E2126" s="567" t="s">
        <v>522</v>
      </c>
      <c r="F2126" s="568">
        <v>30</v>
      </c>
      <c r="G2126" s="569">
        <v>15.9</v>
      </c>
      <c r="H2126" s="564">
        <f t="shared" si="9"/>
        <v>477</v>
      </c>
    </row>
    <row r="2127" spans="2:14">
      <c r="B2127" s="289"/>
      <c r="C2127" s="289" t="s">
        <v>305</v>
      </c>
      <c r="D2127" s="566" t="s">
        <v>523</v>
      </c>
      <c r="E2127" s="567" t="s">
        <v>520</v>
      </c>
      <c r="F2127" s="568">
        <v>35</v>
      </c>
      <c r="G2127" s="569">
        <v>45</v>
      </c>
      <c r="H2127" s="564">
        <f t="shared" si="9"/>
        <v>1575</v>
      </c>
    </row>
    <row r="2128" spans="2:14">
      <c r="B2128" s="289"/>
      <c r="C2128" s="289" t="s">
        <v>305</v>
      </c>
      <c r="D2128" s="566" t="s">
        <v>524</v>
      </c>
      <c r="E2128" s="567" t="s">
        <v>520</v>
      </c>
      <c r="F2128" s="568">
        <v>450</v>
      </c>
      <c r="G2128" s="569">
        <v>2.2999999999999998</v>
      </c>
      <c r="H2128" s="564">
        <f t="shared" si="9"/>
        <v>1035</v>
      </c>
    </row>
    <row r="2129" spans="2:8">
      <c r="B2129" s="289"/>
      <c r="C2129" s="289" t="s">
        <v>305</v>
      </c>
      <c r="D2129" s="566" t="s">
        <v>525</v>
      </c>
      <c r="E2129" s="567" t="s">
        <v>520</v>
      </c>
      <c r="F2129" s="568">
        <v>4</v>
      </c>
      <c r="G2129" s="569">
        <v>12</v>
      </c>
      <c r="H2129" s="564">
        <f t="shared" si="9"/>
        <v>48</v>
      </c>
    </row>
    <row r="2130" spans="2:8">
      <c r="B2130" s="289"/>
      <c r="C2130" s="289" t="s">
        <v>305</v>
      </c>
      <c r="D2130" s="566" t="s">
        <v>526</v>
      </c>
      <c r="E2130" s="567" t="s">
        <v>520</v>
      </c>
      <c r="F2130" s="568">
        <v>4</v>
      </c>
      <c r="G2130" s="569">
        <v>12</v>
      </c>
      <c r="H2130" s="564">
        <f t="shared" si="9"/>
        <v>48</v>
      </c>
    </row>
    <row r="2131" spans="2:8">
      <c r="B2131" s="289"/>
      <c r="C2131" s="289" t="s">
        <v>305</v>
      </c>
      <c r="D2131" s="566" t="s">
        <v>527</v>
      </c>
      <c r="E2131" s="567" t="s">
        <v>520</v>
      </c>
      <c r="F2131" s="568">
        <v>2</v>
      </c>
      <c r="G2131" s="569">
        <v>25</v>
      </c>
      <c r="H2131" s="564">
        <f t="shared" si="9"/>
        <v>50</v>
      </c>
    </row>
    <row r="2132" spans="2:8">
      <c r="B2132" s="289"/>
      <c r="C2132" s="289" t="s">
        <v>305</v>
      </c>
      <c r="D2132" s="566" t="s">
        <v>528</v>
      </c>
      <c r="E2132" s="567" t="s">
        <v>520</v>
      </c>
      <c r="F2132" s="568">
        <v>2</v>
      </c>
      <c r="G2132" s="569">
        <v>35</v>
      </c>
      <c r="H2132" s="564">
        <f t="shared" si="9"/>
        <v>70</v>
      </c>
    </row>
    <row r="2133" spans="2:8">
      <c r="B2133" s="289"/>
      <c r="C2133" s="289" t="s">
        <v>305</v>
      </c>
      <c r="D2133" s="560" t="s">
        <v>529</v>
      </c>
      <c r="E2133" s="567" t="s">
        <v>522</v>
      </c>
      <c r="F2133" s="568">
        <v>30</v>
      </c>
      <c r="G2133" s="569">
        <v>60</v>
      </c>
      <c r="H2133" s="564">
        <f t="shared" si="9"/>
        <v>1800</v>
      </c>
    </row>
    <row r="2134" spans="2:8">
      <c r="B2134" s="289"/>
      <c r="C2134" s="289" t="s">
        <v>305</v>
      </c>
      <c r="D2134" s="570" t="s">
        <v>71</v>
      </c>
      <c r="E2134" s="571"/>
      <c r="F2134" s="572"/>
      <c r="G2134" s="573"/>
      <c r="H2134" s="564">
        <f>SUM(H2115:H2133)</f>
        <v>26454.300000000003</v>
      </c>
    </row>
    <row r="2135" spans="2:8">
      <c r="B2135" s="289"/>
      <c r="C2135" s="289" t="s">
        <v>305</v>
      </c>
      <c r="D2135" s="570" t="s">
        <v>72</v>
      </c>
      <c r="E2135" s="571" t="s">
        <v>0</v>
      </c>
      <c r="F2135" s="572"/>
      <c r="G2135" s="573"/>
      <c r="H2135" s="564"/>
    </row>
    <row r="2136" spans="2:8">
      <c r="B2136" s="289"/>
      <c r="C2136" s="289" t="s">
        <v>305</v>
      </c>
      <c r="D2136" s="570" t="s">
        <v>73</v>
      </c>
      <c r="E2136" s="571"/>
      <c r="F2136" s="574"/>
      <c r="G2136" s="573"/>
      <c r="H2136" s="564">
        <f>H2134</f>
        <v>26454.300000000003</v>
      </c>
    </row>
    <row r="2141" spans="2:8" ht="57">
      <c r="B2141" s="180" t="s">
        <v>1019</v>
      </c>
      <c r="C2141" s="149" t="s">
        <v>1021</v>
      </c>
      <c r="D2141" s="150" t="s">
        <v>880</v>
      </c>
      <c r="E2141" s="149" t="s">
        <v>49</v>
      </c>
      <c r="F2141" s="151">
        <v>1</v>
      </c>
      <c r="G2141" s="445">
        <f>H2163</f>
        <v>4.8</v>
      </c>
      <c r="H2141" s="148">
        <f>TRUNC(G2141*F2141,2)</f>
        <v>4.8</v>
      </c>
    </row>
    <row r="2142" spans="2:8">
      <c r="B2142" s="106"/>
      <c r="C2142" s="106"/>
      <c r="D2142" s="107"/>
      <c r="E2142" s="106"/>
      <c r="F2142" s="108"/>
      <c r="G2142" s="109"/>
      <c r="H2142" s="110"/>
    </row>
    <row r="2143" spans="2:8">
      <c r="B2143" s="112"/>
      <c r="C2143" s="112"/>
      <c r="D2143" s="113" t="s">
        <v>65</v>
      </c>
      <c r="E2143" s="112"/>
      <c r="F2143" s="114"/>
      <c r="G2143" s="115"/>
      <c r="H2143" s="76">
        <f>SUM(H2144:H2146)</f>
        <v>0</v>
      </c>
    </row>
    <row r="2144" spans="2:8">
      <c r="B2144" s="118"/>
      <c r="C2144" s="119"/>
      <c r="D2144" s="113"/>
      <c r="E2144" s="112"/>
      <c r="F2144" s="120"/>
      <c r="G2144" s="121"/>
      <c r="H2144" s="76"/>
    </row>
    <row r="2145" spans="2:8">
      <c r="B2145" s="112"/>
      <c r="C2145" s="112"/>
      <c r="D2145" s="113">
        <v>0</v>
      </c>
      <c r="E2145" s="112">
        <v>0</v>
      </c>
      <c r="F2145" s="120"/>
      <c r="G2145" s="121">
        <v>0</v>
      </c>
      <c r="H2145" s="109">
        <v>0</v>
      </c>
    </row>
    <row r="2146" spans="2:8">
      <c r="B2146" s="112"/>
      <c r="C2146" s="112"/>
      <c r="D2146" s="113">
        <v>0</v>
      </c>
      <c r="E2146" s="112">
        <v>0</v>
      </c>
      <c r="F2146" s="120"/>
      <c r="G2146" s="460">
        <v>0</v>
      </c>
      <c r="H2146" s="109">
        <v>0</v>
      </c>
    </row>
    <row r="2147" spans="2:8">
      <c r="B2147" s="112"/>
      <c r="C2147" s="112"/>
      <c r="D2147" s="113" t="s">
        <v>66</v>
      </c>
      <c r="E2147" s="112"/>
      <c r="F2147" s="120"/>
      <c r="G2147" s="461"/>
      <c r="H2147" s="76">
        <f>SUM(H2148:H2151)</f>
        <v>0.67</v>
      </c>
    </row>
    <row r="2148" spans="2:8">
      <c r="B2148" s="118" t="s">
        <v>74</v>
      </c>
      <c r="C2148" s="119"/>
      <c r="D2148" s="113" t="s">
        <v>75</v>
      </c>
      <c r="E2148" s="112" t="s">
        <v>76</v>
      </c>
      <c r="F2148" s="120">
        <v>0.04</v>
      </c>
      <c r="G2148" s="460">
        <v>8.3000000000000007</v>
      </c>
      <c r="H2148" s="76">
        <f>ROUND(G2148*F2148,2)</f>
        <v>0.33</v>
      </c>
    </row>
    <row r="2149" spans="2:8">
      <c r="B2149" s="118" t="s">
        <v>906</v>
      </c>
      <c r="C2149" s="119"/>
      <c r="D2149" s="113" t="s">
        <v>907</v>
      </c>
      <c r="E2149" s="112" t="s">
        <v>76</v>
      </c>
      <c r="F2149" s="120">
        <f>F2148</f>
        <v>0.04</v>
      </c>
      <c r="G2149" s="460">
        <v>8.4700000000000006</v>
      </c>
      <c r="H2149" s="76">
        <f>ROUND(G2149*F2149,2)</f>
        <v>0.34</v>
      </c>
    </row>
    <row r="2150" spans="2:8">
      <c r="B2150" s="119"/>
      <c r="C2150" s="119"/>
      <c r="D2150" s="113">
        <v>0</v>
      </c>
      <c r="E2150" s="112">
        <v>0</v>
      </c>
      <c r="F2150" s="120"/>
      <c r="G2150" s="460">
        <v>0</v>
      </c>
      <c r="H2150" s="109">
        <v>0</v>
      </c>
    </row>
    <row r="2151" spans="2:8">
      <c r="B2151" s="112"/>
      <c r="C2151" s="112"/>
      <c r="D2151" s="113" t="s">
        <v>67</v>
      </c>
      <c r="E2151" s="112" t="s">
        <v>0</v>
      </c>
      <c r="F2151" s="805">
        <v>120.18</v>
      </c>
      <c r="G2151" s="805"/>
      <c r="H2151" s="109">
        <v>0</v>
      </c>
    </row>
    <row r="2152" spans="2:8">
      <c r="B2152" s="112"/>
      <c r="C2152" s="112"/>
      <c r="D2152" s="113"/>
      <c r="E2152" s="112"/>
      <c r="F2152" s="120"/>
      <c r="G2152" s="122"/>
      <c r="H2152" s="122"/>
    </row>
    <row r="2153" spans="2:8">
      <c r="B2153" s="112"/>
      <c r="C2153" s="112"/>
      <c r="D2153" s="113" t="s">
        <v>68</v>
      </c>
      <c r="E2153" s="112"/>
      <c r="F2153" s="120"/>
      <c r="G2153" s="122"/>
      <c r="H2153" s="109">
        <f>SUM(H2154:H2160)</f>
        <v>4.13</v>
      </c>
    </row>
    <row r="2154" spans="2:8">
      <c r="B2154" s="117" t="s">
        <v>908</v>
      </c>
      <c r="C2154" s="112"/>
      <c r="D2154" s="124" t="str">
        <f>D2141</f>
        <v>Ixoria</v>
      </c>
      <c r="E2154" s="112" t="s">
        <v>49</v>
      </c>
      <c r="F2154" s="120">
        <v>1</v>
      </c>
      <c r="G2154" s="460">
        <v>3.5</v>
      </c>
      <c r="H2154" s="76">
        <f>ROUND(G2154*F2154,2)</f>
        <v>3.5</v>
      </c>
    </row>
    <row r="2155" spans="2:8">
      <c r="B2155" s="117" t="s">
        <v>909</v>
      </c>
      <c r="C2155" s="112"/>
      <c r="D2155" s="124" t="s">
        <v>910</v>
      </c>
      <c r="E2155" s="112" t="s">
        <v>233</v>
      </c>
      <c r="F2155" s="120">
        <v>1E-3</v>
      </c>
      <c r="G2155" s="460">
        <v>229.05</v>
      </c>
      <c r="H2155" s="76">
        <f>ROUND(G2155*F2155,2)</f>
        <v>0.23</v>
      </c>
    </row>
    <row r="2156" spans="2:8">
      <c r="B2156" s="117" t="s">
        <v>911</v>
      </c>
      <c r="C2156" s="112"/>
      <c r="D2156" s="124" t="s">
        <v>912</v>
      </c>
      <c r="E2156" s="112" t="s">
        <v>233</v>
      </c>
      <c r="F2156" s="120">
        <v>3.0000000000000001E-3</v>
      </c>
      <c r="G2156" s="460">
        <v>49.28</v>
      </c>
      <c r="H2156" s="76">
        <f>ROUND(G2156*F2156,2)</f>
        <v>0.15</v>
      </c>
    </row>
    <row r="2157" spans="2:8">
      <c r="B2157" s="117" t="s">
        <v>913</v>
      </c>
      <c r="C2157" s="112"/>
      <c r="D2157" s="124" t="s">
        <v>914</v>
      </c>
      <c r="E2157" s="112" t="s">
        <v>34</v>
      </c>
      <c r="F2157" s="120">
        <v>0.1</v>
      </c>
      <c r="G2157" s="460">
        <v>2.4</v>
      </c>
      <c r="H2157" s="76">
        <f>ROUND(G2157*F2157,2)</f>
        <v>0.24</v>
      </c>
    </row>
    <row r="2158" spans="2:8">
      <c r="B2158" s="117" t="s">
        <v>915</v>
      </c>
      <c r="C2158" s="112"/>
      <c r="D2158" s="124" t="s">
        <v>916</v>
      </c>
      <c r="E2158" s="112" t="s">
        <v>34</v>
      </c>
      <c r="F2158" s="120">
        <v>0.1</v>
      </c>
      <c r="G2158" s="460">
        <v>7.0000000000000007E-2</v>
      </c>
      <c r="H2158" s="76">
        <f>ROUND(G2158*F2158,2)</f>
        <v>0.01</v>
      </c>
    </row>
    <row r="2159" spans="2:8">
      <c r="B2159" s="117"/>
      <c r="C2159" s="112"/>
      <c r="D2159" s="125"/>
      <c r="E2159" s="112"/>
      <c r="F2159" s="120"/>
      <c r="G2159" s="121"/>
      <c r="H2159" s="76"/>
    </row>
    <row r="2160" spans="2:8">
      <c r="B2160" s="112"/>
      <c r="C2160" s="112"/>
      <c r="D2160" s="113">
        <v>0</v>
      </c>
      <c r="E2160" s="112">
        <v>0</v>
      </c>
      <c r="F2160" s="114"/>
      <c r="G2160" s="121">
        <v>0</v>
      </c>
      <c r="H2160" s="109"/>
    </row>
    <row r="2161" spans="2:8">
      <c r="B2161" s="112"/>
      <c r="C2161" s="112"/>
      <c r="D2161" s="113" t="s">
        <v>71</v>
      </c>
      <c r="E2161" s="112"/>
      <c r="F2161" s="108"/>
      <c r="G2161" s="122"/>
      <c r="H2161" s="76">
        <f>+H2153+H2147+H2143</f>
        <v>4.8</v>
      </c>
    </row>
    <row r="2162" spans="2:8">
      <c r="B2162" s="112"/>
      <c r="C2162" s="112"/>
      <c r="D2162" s="113" t="s">
        <v>72</v>
      </c>
      <c r="E2162" s="112" t="s">
        <v>0</v>
      </c>
      <c r="F2162" s="108"/>
      <c r="G2162" s="122"/>
      <c r="H2162" s="76">
        <f>ROUND(H2161*F2162/100,2)</f>
        <v>0</v>
      </c>
    </row>
    <row r="2163" spans="2:8">
      <c r="B2163" s="112"/>
      <c r="C2163" s="112"/>
      <c r="D2163" s="113" t="s">
        <v>73</v>
      </c>
      <c r="E2163" s="112"/>
      <c r="F2163" s="114"/>
      <c r="G2163" s="122"/>
      <c r="H2163" s="76">
        <f>+H2162+H2161</f>
        <v>4.8</v>
      </c>
    </row>
    <row r="2164" spans="2:8">
      <c r="B2164" s="112"/>
      <c r="C2164" s="112"/>
      <c r="D2164" s="113"/>
      <c r="E2164" s="112"/>
      <c r="F2164" s="114"/>
      <c r="G2164" s="122"/>
      <c r="H2164" s="109"/>
    </row>
    <row r="2165" spans="2:8">
      <c r="B2165" s="102"/>
      <c r="C2165" s="102"/>
    </row>
    <row r="2166" spans="2:8">
      <c r="B2166" s="102"/>
      <c r="C2166" s="102"/>
    </row>
    <row r="2167" spans="2:8" ht="57">
      <c r="B2167" s="180" t="s">
        <v>1019</v>
      </c>
      <c r="C2167" s="149" t="s">
        <v>1022</v>
      </c>
      <c r="D2167" s="150" t="s">
        <v>1047</v>
      </c>
      <c r="E2167" s="149" t="s">
        <v>49</v>
      </c>
      <c r="F2167" s="151">
        <v>1</v>
      </c>
      <c r="G2167" s="445">
        <f>H2190</f>
        <v>148.63000000000002</v>
      </c>
      <c r="H2167" s="148">
        <f>TRUNC(G2167*F2167,2)</f>
        <v>148.63</v>
      </c>
    </row>
    <row r="2168" spans="2:8">
      <c r="B2168" s="106"/>
      <c r="C2168" s="106"/>
      <c r="D2168" s="107"/>
      <c r="E2168" s="106"/>
      <c r="F2168" s="108"/>
      <c r="G2168" s="109"/>
      <c r="H2168" s="110"/>
    </row>
    <row r="2169" spans="2:8">
      <c r="B2169" s="112"/>
      <c r="C2169" s="112"/>
      <c r="D2169" s="113" t="s">
        <v>65</v>
      </c>
      <c r="E2169" s="112"/>
      <c r="F2169" s="114"/>
      <c r="G2169" s="115"/>
      <c r="H2169" s="76">
        <f>SUM(H2170:H2172)</f>
        <v>0</v>
      </c>
    </row>
    <row r="2170" spans="2:8">
      <c r="B2170" s="118"/>
      <c r="C2170" s="119"/>
      <c r="D2170" s="113"/>
      <c r="E2170" s="112"/>
      <c r="F2170" s="120"/>
      <c r="G2170" s="121"/>
      <c r="H2170" s="76"/>
    </row>
    <row r="2171" spans="2:8">
      <c r="B2171" s="112"/>
      <c r="C2171" s="112"/>
      <c r="D2171" s="113">
        <v>0</v>
      </c>
      <c r="E2171" s="112">
        <v>0</v>
      </c>
      <c r="F2171" s="120"/>
      <c r="G2171" s="121">
        <v>0</v>
      </c>
      <c r="H2171" s="109">
        <v>0</v>
      </c>
    </row>
    <row r="2172" spans="2:8">
      <c r="B2172" s="112"/>
      <c r="C2172" s="112"/>
      <c r="D2172" s="113">
        <v>0</v>
      </c>
      <c r="E2172" s="112">
        <v>0</v>
      </c>
      <c r="F2172" s="120"/>
      <c r="G2172" s="121">
        <v>0</v>
      </c>
      <c r="H2172" s="109">
        <v>0</v>
      </c>
    </row>
    <row r="2173" spans="2:8">
      <c r="B2173" s="112"/>
      <c r="C2173" s="112"/>
      <c r="D2173" s="113" t="s">
        <v>66</v>
      </c>
      <c r="E2173" s="112"/>
      <c r="F2173" s="120"/>
      <c r="G2173" s="461"/>
      <c r="H2173" s="76">
        <f>SUM(H2174:H2177)</f>
        <v>11.739999999999998</v>
      </c>
    </row>
    <row r="2174" spans="2:8">
      <c r="B2174" s="118" t="s">
        <v>74</v>
      </c>
      <c r="C2174" s="119"/>
      <c r="D2174" s="113" t="s">
        <v>75</v>
      </c>
      <c r="E2174" s="112" t="s">
        <v>76</v>
      </c>
      <c r="F2174" s="120">
        <v>1.18</v>
      </c>
      <c r="G2174" s="460">
        <v>8.3000000000000007</v>
      </c>
      <c r="H2174" s="76">
        <f>ROUND(G2174*F2174,2)</f>
        <v>9.7899999999999991</v>
      </c>
    </row>
    <row r="2175" spans="2:8">
      <c r="B2175" s="118" t="s">
        <v>906</v>
      </c>
      <c r="C2175" s="119"/>
      <c r="D2175" s="113" t="s">
        <v>907</v>
      </c>
      <c r="E2175" s="112" t="s">
        <v>76</v>
      </c>
      <c r="F2175" s="120">
        <v>0.23</v>
      </c>
      <c r="G2175" s="460">
        <v>8.4700000000000006</v>
      </c>
      <c r="H2175" s="76">
        <f>ROUND(G2175*F2175,2)</f>
        <v>1.95</v>
      </c>
    </row>
    <row r="2176" spans="2:8">
      <c r="B2176" s="119"/>
      <c r="C2176" s="119"/>
      <c r="D2176" s="113">
        <v>0</v>
      </c>
      <c r="E2176" s="112">
        <v>0</v>
      </c>
      <c r="F2176" s="120"/>
      <c r="G2176" s="460">
        <v>0</v>
      </c>
      <c r="H2176" s="109">
        <v>0</v>
      </c>
    </row>
    <row r="2177" spans="2:8">
      <c r="B2177" s="112"/>
      <c r="C2177" s="112"/>
      <c r="D2177" s="113" t="s">
        <v>67</v>
      </c>
      <c r="E2177" s="112" t="s">
        <v>0</v>
      </c>
      <c r="F2177" s="805">
        <v>120.18</v>
      </c>
      <c r="G2177" s="805"/>
      <c r="H2177" s="109">
        <v>0</v>
      </c>
    </row>
    <row r="2178" spans="2:8">
      <c r="B2178" s="112"/>
      <c r="C2178" s="112"/>
      <c r="D2178" s="113"/>
      <c r="E2178" s="112"/>
      <c r="F2178" s="120"/>
      <c r="G2178" s="122"/>
      <c r="H2178" s="122"/>
    </row>
    <row r="2179" spans="2:8">
      <c r="B2179" s="112"/>
      <c r="C2179" s="112"/>
      <c r="D2179" s="113" t="s">
        <v>68</v>
      </c>
      <c r="E2179" s="112"/>
      <c r="F2179" s="120"/>
      <c r="G2179" s="122"/>
      <c r="H2179" s="109">
        <f>SUM(H2180:H2187)</f>
        <v>136.89000000000001</v>
      </c>
    </row>
    <row r="2180" spans="2:8">
      <c r="B2180" s="117" t="s">
        <v>917</v>
      </c>
      <c r="C2180" s="112"/>
      <c r="D2180" s="124" t="str">
        <f>D2167</f>
        <v>Palmeira ravenala (porte grande)</v>
      </c>
      <c r="E2180" s="112" t="s">
        <v>49</v>
      </c>
      <c r="F2180" s="120">
        <v>1</v>
      </c>
      <c r="G2180" s="460">
        <v>125</v>
      </c>
      <c r="H2180" s="76">
        <f t="shared" ref="H2180:H2185" si="10">ROUND(G2180*F2180,2)</f>
        <v>125</v>
      </c>
    </row>
    <row r="2181" spans="2:8">
      <c r="B2181" s="117" t="s">
        <v>909</v>
      </c>
      <c r="C2181" s="112"/>
      <c r="D2181" s="124" t="s">
        <v>910</v>
      </c>
      <c r="E2181" s="112" t="s">
        <v>233</v>
      </c>
      <c r="F2181" s="120">
        <v>0.02</v>
      </c>
      <c r="G2181" s="460">
        <v>229.05</v>
      </c>
      <c r="H2181" s="76">
        <f t="shared" si="10"/>
        <v>4.58</v>
      </c>
    </row>
    <row r="2182" spans="2:8">
      <c r="B2182" s="117" t="s">
        <v>918</v>
      </c>
      <c r="C2182" s="112"/>
      <c r="D2182" s="124" t="s">
        <v>919</v>
      </c>
      <c r="E2182" s="112" t="s">
        <v>233</v>
      </c>
      <c r="F2182" s="120">
        <v>6.4000000000000003E-3</v>
      </c>
      <c r="G2182" s="460">
        <v>62.5</v>
      </c>
      <c r="H2182" s="76">
        <f t="shared" si="10"/>
        <v>0.4</v>
      </c>
    </row>
    <row r="2183" spans="2:8">
      <c r="B2183" s="117" t="s">
        <v>911</v>
      </c>
      <c r="C2183" s="112"/>
      <c r="D2183" s="124" t="s">
        <v>912</v>
      </c>
      <c r="E2183" s="112" t="s">
        <v>233</v>
      </c>
      <c r="F2183" s="120">
        <v>0.1</v>
      </c>
      <c r="G2183" s="460">
        <v>49.28</v>
      </c>
      <c r="H2183" s="76">
        <f t="shared" si="10"/>
        <v>4.93</v>
      </c>
    </row>
    <row r="2184" spans="2:8">
      <c r="B2184" s="117" t="s">
        <v>913</v>
      </c>
      <c r="C2184" s="112"/>
      <c r="D2184" s="124" t="s">
        <v>914</v>
      </c>
      <c r="E2184" s="112" t="s">
        <v>34</v>
      </c>
      <c r="F2184" s="120">
        <v>0.8</v>
      </c>
      <c r="G2184" s="460">
        <v>2.4</v>
      </c>
      <c r="H2184" s="76">
        <f t="shared" si="10"/>
        <v>1.92</v>
      </c>
    </row>
    <row r="2185" spans="2:8">
      <c r="B2185" s="117" t="s">
        <v>915</v>
      </c>
      <c r="C2185" s="112"/>
      <c r="D2185" s="124" t="s">
        <v>916</v>
      </c>
      <c r="E2185" s="112" t="s">
        <v>34</v>
      </c>
      <c r="F2185" s="120">
        <v>0.8</v>
      </c>
      <c r="G2185" s="460">
        <v>7.0000000000000007E-2</v>
      </c>
      <c r="H2185" s="76">
        <f t="shared" si="10"/>
        <v>0.06</v>
      </c>
    </row>
    <row r="2186" spans="2:8">
      <c r="B2186" s="117"/>
      <c r="C2186" s="112"/>
      <c r="D2186" s="125"/>
      <c r="E2186" s="112"/>
      <c r="F2186" s="120"/>
      <c r="G2186" s="121"/>
      <c r="H2186" s="76"/>
    </row>
    <row r="2187" spans="2:8">
      <c r="B2187" s="112"/>
      <c r="C2187" s="112"/>
      <c r="D2187" s="113">
        <v>0</v>
      </c>
      <c r="E2187" s="112">
        <v>0</v>
      </c>
      <c r="F2187" s="114"/>
      <c r="G2187" s="121">
        <v>0</v>
      </c>
      <c r="H2187" s="109"/>
    </row>
    <row r="2188" spans="2:8">
      <c r="B2188" s="112"/>
      <c r="C2188" s="112"/>
      <c r="D2188" s="113" t="s">
        <v>71</v>
      </c>
      <c r="E2188" s="112"/>
      <c r="F2188" s="108"/>
      <c r="G2188" s="122"/>
      <c r="H2188" s="76">
        <f>+H2179+H2173+H2169</f>
        <v>148.63000000000002</v>
      </c>
    </row>
    <row r="2189" spans="2:8">
      <c r="B2189" s="112"/>
      <c r="C2189" s="112"/>
      <c r="D2189" s="113" t="s">
        <v>72</v>
      </c>
      <c r="E2189" s="112" t="s">
        <v>0</v>
      </c>
      <c r="F2189" s="108"/>
      <c r="G2189" s="122"/>
      <c r="H2189" s="76">
        <f>ROUND(H2188*F2189/100,2)</f>
        <v>0</v>
      </c>
    </row>
    <row r="2190" spans="2:8">
      <c r="B2190" s="112"/>
      <c r="C2190" s="112"/>
      <c r="D2190" s="113" t="s">
        <v>73</v>
      </c>
      <c r="E2190" s="112"/>
      <c r="F2190" s="114"/>
      <c r="G2190" s="122"/>
      <c r="H2190" s="76">
        <f>+H2189+H2188</f>
        <v>148.63000000000002</v>
      </c>
    </row>
    <row r="2191" spans="2:8">
      <c r="B2191" s="112"/>
      <c r="C2191" s="112"/>
      <c r="D2191" s="113"/>
      <c r="E2191" s="112"/>
      <c r="F2191" s="114"/>
      <c r="G2191" s="122"/>
      <c r="H2191" s="109"/>
    </row>
    <row r="2192" spans="2:8">
      <c r="B2192" s="102"/>
      <c r="C2192" s="102"/>
    </row>
    <row r="2193" spans="2:9" ht="57">
      <c r="B2193" s="180" t="s">
        <v>1019</v>
      </c>
      <c r="C2193" s="149" t="s">
        <v>1023</v>
      </c>
      <c r="D2193" s="150" t="s">
        <v>881</v>
      </c>
      <c r="E2193" s="149" t="s">
        <v>49</v>
      </c>
      <c r="F2193" s="151">
        <v>1</v>
      </c>
      <c r="G2193" s="445">
        <f>H2216</f>
        <v>93.63</v>
      </c>
      <c r="H2193" s="148">
        <f>TRUNC(G2193*F2193,2)</f>
        <v>93.63</v>
      </c>
    </row>
    <row r="2194" spans="2:9">
      <c r="B2194" s="106"/>
      <c r="C2194" s="106"/>
      <c r="D2194" s="107"/>
      <c r="E2194" s="106"/>
      <c r="F2194" s="108"/>
      <c r="G2194" s="109"/>
      <c r="H2194" s="110"/>
    </row>
    <row r="2195" spans="2:9">
      <c r="B2195" s="112"/>
      <c r="C2195" s="112"/>
      <c r="D2195" s="113" t="s">
        <v>65</v>
      </c>
      <c r="E2195" s="112"/>
      <c r="F2195" s="114"/>
      <c r="G2195" s="115"/>
      <c r="H2195" s="76">
        <f>SUM(H2196:H2198)</f>
        <v>0</v>
      </c>
    </row>
    <row r="2196" spans="2:9">
      <c r="B2196" s="118"/>
      <c r="C2196" s="119"/>
      <c r="D2196" s="113"/>
      <c r="E2196" s="112"/>
      <c r="F2196" s="120"/>
      <c r="G2196" s="121"/>
      <c r="H2196" s="76"/>
    </row>
    <row r="2197" spans="2:9">
      <c r="B2197" s="112"/>
      <c r="C2197" s="112"/>
      <c r="D2197" s="113">
        <v>0</v>
      </c>
      <c r="E2197" s="112">
        <v>0</v>
      </c>
      <c r="F2197" s="120"/>
      <c r="G2197" s="121">
        <v>0</v>
      </c>
      <c r="H2197" s="109">
        <v>0</v>
      </c>
    </row>
    <row r="2198" spans="2:9">
      <c r="B2198" s="112"/>
      <c r="C2198" s="112"/>
      <c r="D2198" s="113">
        <v>0</v>
      </c>
      <c r="E2198" s="112">
        <v>0</v>
      </c>
      <c r="F2198" s="120"/>
      <c r="G2198" s="121">
        <v>0</v>
      </c>
      <c r="H2198" s="109">
        <v>0</v>
      </c>
    </row>
    <row r="2199" spans="2:9">
      <c r="B2199" s="112"/>
      <c r="C2199" s="112"/>
      <c r="D2199" s="113" t="s">
        <v>66</v>
      </c>
      <c r="E2199" s="112"/>
      <c r="F2199" s="120"/>
      <c r="G2199" s="461"/>
      <c r="H2199" s="76">
        <f>SUM(H2200:H2203)</f>
        <v>11.739999999999998</v>
      </c>
    </row>
    <row r="2200" spans="2:9">
      <c r="B2200" s="118" t="s">
        <v>74</v>
      </c>
      <c r="C2200" s="119"/>
      <c r="D2200" s="113" t="s">
        <v>75</v>
      </c>
      <c r="E2200" s="112" t="s">
        <v>76</v>
      </c>
      <c r="F2200" s="120">
        <v>1.18</v>
      </c>
      <c r="G2200" s="460">
        <v>8.3000000000000007</v>
      </c>
      <c r="H2200" s="76">
        <f>ROUND(G2200*F2200,2)</f>
        <v>9.7899999999999991</v>
      </c>
    </row>
    <row r="2201" spans="2:9">
      <c r="B2201" s="118" t="s">
        <v>906</v>
      </c>
      <c r="C2201" s="119"/>
      <c r="D2201" s="113" t="s">
        <v>907</v>
      </c>
      <c r="E2201" s="112" t="s">
        <v>76</v>
      </c>
      <c r="F2201" s="120">
        <v>0.23</v>
      </c>
      <c r="G2201" s="460">
        <v>8.4700000000000006</v>
      </c>
      <c r="H2201" s="76">
        <f>ROUND(G2201*F2201,2)</f>
        <v>1.95</v>
      </c>
    </row>
    <row r="2202" spans="2:9">
      <c r="B2202" s="119"/>
      <c r="C2202" s="119"/>
      <c r="D2202" s="113">
        <v>0</v>
      </c>
      <c r="E2202" s="112">
        <v>0</v>
      </c>
      <c r="F2202" s="120"/>
      <c r="G2202" s="121">
        <v>0</v>
      </c>
      <c r="H2202" s="109">
        <v>0</v>
      </c>
    </row>
    <row r="2203" spans="2:9">
      <c r="B2203" s="112"/>
      <c r="C2203" s="112"/>
      <c r="D2203" s="113" t="s">
        <v>67</v>
      </c>
      <c r="E2203" s="112" t="s">
        <v>0</v>
      </c>
      <c r="F2203" s="805">
        <v>120.18</v>
      </c>
      <c r="G2203" s="805"/>
      <c r="H2203" s="109">
        <v>0</v>
      </c>
    </row>
    <row r="2204" spans="2:9">
      <c r="B2204" s="112"/>
      <c r="C2204" s="112"/>
      <c r="D2204" s="113"/>
      <c r="E2204" s="112"/>
      <c r="F2204" s="120"/>
      <c r="G2204" s="122"/>
      <c r="H2204" s="122"/>
    </row>
    <row r="2205" spans="2:9">
      <c r="B2205" s="112"/>
      <c r="C2205" s="112"/>
      <c r="D2205" s="113" t="s">
        <v>68</v>
      </c>
      <c r="E2205" s="112"/>
      <c r="F2205" s="120"/>
      <c r="G2205" s="122"/>
      <c r="H2205" s="109">
        <f>SUM(H2206:H2213)</f>
        <v>81.89</v>
      </c>
    </row>
    <row r="2206" spans="2:9">
      <c r="B2206" s="117" t="s">
        <v>920</v>
      </c>
      <c r="C2206" s="112"/>
      <c r="D2206" s="124" t="str">
        <f>D2193</f>
        <v>Palmeira delocuba (porte grande)</v>
      </c>
      <c r="E2206" s="112" t="s">
        <v>49</v>
      </c>
      <c r="F2206" s="120">
        <v>1</v>
      </c>
      <c r="G2206" s="460">
        <v>70</v>
      </c>
      <c r="H2206" s="76">
        <f t="shared" ref="H2206:H2211" si="11">ROUND(G2206*F2206,2)</f>
        <v>70</v>
      </c>
      <c r="I2206" s="584">
        <v>70</v>
      </c>
    </row>
    <row r="2207" spans="2:9">
      <c r="B2207" s="117" t="s">
        <v>909</v>
      </c>
      <c r="C2207" s="112"/>
      <c r="D2207" s="124" t="s">
        <v>910</v>
      </c>
      <c r="E2207" s="112" t="s">
        <v>233</v>
      </c>
      <c r="F2207" s="120">
        <v>0.02</v>
      </c>
      <c r="G2207" s="460">
        <v>229.05</v>
      </c>
      <c r="H2207" s="76">
        <f t="shared" si="11"/>
        <v>4.58</v>
      </c>
      <c r="I2207" s="584">
        <v>229.05</v>
      </c>
    </row>
    <row r="2208" spans="2:9">
      <c r="B2208" s="117" t="s">
        <v>918</v>
      </c>
      <c r="C2208" s="112"/>
      <c r="D2208" s="124" t="s">
        <v>919</v>
      </c>
      <c r="E2208" s="112" t="s">
        <v>233</v>
      </c>
      <c r="F2208" s="120">
        <v>6.4000000000000003E-3</v>
      </c>
      <c r="G2208" s="460">
        <v>62.5</v>
      </c>
      <c r="H2208" s="76">
        <f t="shared" si="11"/>
        <v>0.4</v>
      </c>
      <c r="I2208" s="584">
        <v>62.5</v>
      </c>
    </row>
    <row r="2209" spans="2:9">
      <c r="B2209" s="117" t="s">
        <v>911</v>
      </c>
      <c r="C2209" s="112"/>
      <c r="D2209" s="124" t="s">
        <v>912</v>
      </c>
      <c r="E2209" s="112" t="s">
        <v>233</v>
      </c>
      <c r="F2209" s="120">
        <v>0.1</v>
      </c>
      <c r="G2209" s="460">
        <v>49.28</v>
      </c>
      <c r="H2209" s="76">
        <f t="shared" si="11"/>
        <v>4.93</v>
      </c>
      <c r="I2209" s="584">
        <v>49.28</v>
      </c>
    </row>
    <row r="2210" spans="2:9">
      <c r="B2210" s="117" t="s">
        <v>913</v>
      </c>
      <c r="C2210" s="112"/>
      <c r="D2210" s="124" t="s">
        <v>914</v>
      </c>
      <c r="E2210" s="112" t="s">
        <v>34</v>
      </c>
      <c r="F2210" s="120">
        <v>0.8</v>
      </c>
      <c r="G2210" s="460">
        <v>2.4</v>
      </c>
      <c r="H2210" s="76">
        <f t="shared" si="11"/>
        <v>1.92</v>
      </c>
      <c r="I2210" s="584">
        <v>2.4</v>
      </c>
    </row>
    <row r="2211" spans="2:9">
      <c r="B2211" s="117" t="s">
        <v>915</v>
      </c>
      <c r="C2211" s="112"/>
      <c r="D2211" s="124" t="s">
        <v>916</v>
      </c>
      <c r="E2211" s="112" t="s">
        <v>34</v>
      </c>
      <c r="F2211" s="120">
        <v>0.8</v>
      </c>
      <c r="G2211" s="460">
        <v>7.0000000000000007E-2</v>
      </c>
      <c r="H2211" s="76">
        <f t="shared" si="11"/>
        <v>0.06</v>
      </c>
      <c r="I2211" s="584">
        <v>7.0000000000000007E-2</v>
      </c>
    </row>
    <row r="2212" spans="2:9">
      <c r="B2212" s="117"/>
      <c r="C2212" s="112"/>
      <c r="D2212" s="125"/>
      <c r="E2212" s="112"/>
      <c r="F2212" s="120"/>
      <c r="G2212" s="121"/>
      <c r="H2212" s="76"/>
    </row>
    <row r="2213" spans="2:9">
      <c r="B2213" s="112"/>
      <c r="C2213" s="112"/>
      <c r="D2213" s="113">
        <v>0</v>
      </c>
      <c r="E2213" s="112">
        <v>0</v>
      </c>
      <c r="F2213" s="114"/>
      <c r="G2213" s="121">
        <v>0</v>
      </c>
      <c r="H2213" s="109"/>
    </row>
    <row r="2214" spans="2:9">
      <c r="B2214" s="112"/>
      <c r="C2214" s="112"/>
      <c r="D2214" s="113" t="s">
        <v>71</v>
      </c>
      <c r="E2214" s="112"/>
      <c r="F2214" s="108"/>
      <c r="G2214" s="122"/>
      <c r="H2214" s="76">
        <f>+H2205+H2199+H2195</f>
        <v>93.63</v>
      </c>
    </row>
    <row r="2215" spans="2:9">
      <c r="B2215" s="112"/>
      <c r="C2215" s="112"/>
      <c r="D2215" s="113" t="s">
        <v>72</v>
      </c>
      <c r="E2215" s="112" t="s">
        <v>0</v>
      </c>
      <c r="F2215" s="108"/>
      <c r="G2215" s="122"/>
      <c r="H2215" s="76">
        <f>ROUND(H2214*F2215/100,2)</f>
        <v>0</v>
      </c>
    </row>
    <row r="2216" spans="2:9">
      <c r="B2216" s="112"/>
      <c r="C2216" s="112"/>
      <c r="D2216" s="113" t="s">
        <v>73</v>
      </c>
      <c r="E2216" s="112"/>
      <c r="F2216" s="114"/>
      <c r="G2216" s="122"/>
      <c r="H2216" s="76">
        <f>+H2215+H2214</f>
        <v>93.63</v>
      </c>
    </row>
    <row r="2217" spans="2:9">
      <c r="B2217" s="112"/>
      <c r="C2217" s="112"/>
      <c r="D2217" s="113"/>
      <c r="E2217" s="112"/>
      <c r="F2217" s="114"/>
      <c r="G2217" s="122"/>
      <c r="H2217" s="109"/>
    </row>
    <row r="2218" spans="2:9">
      <c r="B2218" s="102"/>
      <c r="C2218" s="102"/>
    </row>
    <row r="2219" spans="2:9" ht="57">
      <c r="B2219" s="180" t="s">
        <v>1019</v>
      </c>
      <c r="C2219" s="149" t="s">
        <v>1024</v>
      </c>
      <c r="D2219" s="150" t="s">
        <v>882</v>
      </c>
      <c r="E2219" s="149" t="s">
        <v>49</v>
      </c>
      <c r="F2219" s="151">
        <v>1</v>
      </c>
      <c r="G2219" s="445">
        <f>H2242</f>
        <v>93.63</v>
      </c>
      <c r="H2219" s="148">
        <f>TRUNC(G2219*F2219,2)</f>
        <v>93.63</v>
      </c>
    </row>
    <row r="2220" spans="2:9">
      <c r="B2220" s="106"/>
      <c r="C2220" s="106"/>
      <c r="D2220" s="107"/>
      <c r="E2220" s="106"/>
      <c r="F2220" s="108"/>
      <c r="G2220" s="109"/>
      <c r="H2220" s="110"/>
    </row>
    <row r="2221" spans="2:9">
      <c r="B2221" s="112"/>
      <c r="C2221" s="112"/>
      <c r="D2221" s="113" t="s">
        <v>65</v>
      </c>
      <c r="E2221" s="112"/>
      <c r="F2221" s="114"/>
      <c r="G2221" s="115"/>
      <c r="H2221" s="76">
        <f>SUM(H2222:H2224)</f>
        <v>0</v>
      </c>
    </row>
    <row r="2222" spans="2:9">
      <c r="B2222" s="118"/>
      <c r="C2222" s="119"/>
      <c r="D2222" s="113"/>
      <c r="E2222" s="112"/>
      <c r="F2222" s="120"/>
      <c r="G2222" s="121"/>
      <c r="H2222" s="76"/>
    </row>
    <row r="2223" spans="2:9">
      <c r="B2223" s="112"/>
      <c r="C2223" s="112"/>
      <c r="D2223" s="113">
        <v>0</v>
      </c>
      <c r="E2223" s="112">
        <v>0</v>
      </c>
      <c r="F2223" s="120"/>
      <c r="G2223" s="121">
        <v>0</v>
      </c>
      <c r="H2223" s="109">
        <v>0</v>
      </c>
    </row>
    <row r="2224" spans="2:9">
      <c r="B2224" s="112"/>
      <c r="C2224" s="112"/>
      <c r="D2224" s="113">
        <v>0</v>
      </c>
      <c r="E2224" s="112">
        <v>0</v>
      </c>
      <c r="F2224" s="120"/>
      <c r="G2224" s="121">
        <v>0</v>
      </c>
      <c r="H2224" s="109">
        <v>0</v>
      </c>
    </row>
    <row r="2225" spans="2:8">
      <c r="B2225" s="112"/>
      <c r="C2225" s="112"/>
      <c r="D2225" s="113" t="s">
        <v>66</v>
      </c>
      <c r="E2225" s="112"/>
      <c r="F2225" s="120"/>
      <c r="G2225" s="109"/>
      <c r="H2225" s="76">
        <f>SUM(H2226:H2229)</f>
        <v>11.739999999999998</v>
      </c>
    </row>
    <row r="2226" spans="2:8">
      <c r="B2226" s="118" t="s">
        <v>74</v>
      </c>
      <c r="C2226" s="119"/>
      <c r="D2226" s="113" t="s">
        <v>75</v>
      </c>
      <c r="E2226" s="112" t="s">
        <v>76</v>
      </c>
      <c r="F2226" s="120">
        <v>1.18</v>
      </c>
      <c r="G2226" s="460">
        <v>8.3000000000000007</v>
      </c>
      <c r="H2226" s="76">
        <f>ROUND(G2226*F2226,2)</f>
        <v>9.7899999999999991</v>
      </c>
    </row>
    <row r="2227" spans="2:8">
      <c r="B2227" s="118" t="s">
        <v>906</v>
      </c>
      <c r="C2227" s="119"/>
      <c r="D2227" s="113" t="s">
        <v>907</v>
      </c>
      <c r="E2227" s="112" t="s">
        <v>76</v>
      </c>
      <c r="F2227" s="120">
        <v>0.23</v>
      </c>
      <c r="G2227" s="460">
        <v>8.4700000000000006</v>
      </c>
      <c r="H2227" s="76">
        <f>ROUND(G2227*F2227,2)</f>
        <v>1.95</v>
      </c>
    </row>
    <row r="2228" spans="2:8">
      <c r="B2228" s="119"/>
      <c r="C2228" s="119"/>
      <c r="D2228" s="113">
        <v>0</v>
      </c>
      <c r="E2228" s="112">
        <v>0</v>
      </c>
      <c r="F2228" s="120"/>
      <c r="G2228" s="121">
        <v>0</v>
      </c>
      <c r="H2228" s="109">
        <v>0</v>
      </c>
    </row>
    <row r="2229" spans="2:8">
      <c r="B2229" s="112"/>
      <c r="C2229" s="112"/>
      <c r="D2229" s="113" t="s">
        <v>67</v>
      </c>
      <c r="E2229" s="112" t="s">
        <v>0</v>
      </c>
      <c r="F2229" s="805">
        <v>120.18</v>
      </c>
      <c r="G2229" s="805"/>
      <c r="H2229" s="109">
        <v>0</v>
      </c>
    </row>
    <row r="2230" spans="2:8">
      <c r="B2230" s="112"/>
      <c r="C2230" s="112"/>
      <c r="D2230" s="113"/>
      <c r="E2230" s="112"/>
      <c r="F2230" s="120"/>
      <c r="G2230" s="122"/>
      <c r="H2230" s="122"/>
    </row>
    <row r="2231" spans="2:8">
      <c r="B2231" s="112"/>
      <c r="C2231" s="112"/>
      <c r="D2231" s="113" t="s">
        <v>68</v>
      </c>
      <c r="E2231" s="112"/>
      <c r="F2231" s="120"/>
      <c r="G2231" s="122"/>
      <c r="H2231" s="109">
        <f>SUM(H2232:H2239)</f>
        <v>81.89</v>
      </c>
    </row>
    <row r="2232" spans="2:8">
      <c r="B2232" s="117" t="s">
        <v>921</v>
      </c>
      <c r="C2232" s="112"/>
      <c r="D2232" s="124" t="str">
        <f>D2219</f>
        <v>Buxinhos plantado em vaso (tam. médio)</v>
      </c>
      <c r="E2232" s="112" t="s">
        <v>49</v>
      </c>
      <c r="F2232" s="120">
        <v>1</v>
      </c>
      <c r="G2232" s="460">
        <v>70</v>
      </c>
      <c r="H2232" s="76">
        <f t="shared" ref="H2232:H2237" si="12">ROUND(G2232*F2232,2)</f>
        <v>70</v>
      </c>
    </row>
    <row r="2233" spans="2:8">
      <c r="B2233" s="117" t="s">
        <v>909</v>
      </c>
      <c r="C2233" s="112"/>
      <c r="D2233" s="124" t="s">
        <v>910</v>
      </c>
      <c r="E2233" s="112" t="s">
        <v>233</v>
      </c>
      <c r="F2233" s="120">
        <v>0.02</v>
      </c>
      <c r="G2233" s="460">
        <v>229.05</v>
      </c>
      <c r="H2233" s="76">
        <f t="shared" si="12"/>
        <v>4.58</v>
      </c>
    </row>
    <row r="2234" spans="2:8">
      <c r="B2234" s="117" t="s">
        <v>918</v>
      </c>
      <c r="C2234" s="112"/>
      <c r="D2234" s="124" t="s">
        <v>919</v>
      </c>
      <c r="E2234" s="112" t="s">
        <v>233</v>
      </c>
      <c r="F2234" s="120">
        <v>6.4000000000000003E-3</v>
      </c>
      <c r="G2234" s="460">
        <v>62.5</v>
      </c>
      <c r="H2234" s="76">
        <f t="shared" si="12"/>
        <v>0.4</v>
      </c>
    </row>
    <row r="2235" spans="2:8">
      <c r="B2235" s="117" t="s">
        <v>911</v>
      </c>
      <c r="C2235" s="112"/>
      <c r="D2235" s="124" t="s">
        <v>912</v>
      </c>
      <c r="E2235" s="112" t="s">
        <v>233</v>
      </c>
      <c r="F2235" s="120">
        <v>0.1</v>
      </c>
      <c r="G2235" s="460">
        <v>49.28</v>
      </c>
      <c r="H2235" s="76">
        <f t="shared" si="12"/>
        <v>4.93</v>
      </c>
    </row>
    <row r="2236" spans="2:8">
      <c r="B2236" s="117" t="s">
        <v>913</v>
      </c>
      <c r="C2236" s="112"/>
      <c r="D2236" s="124" t="s">
        <v>914</v>
      </c>
      <c r="E2236" s="112" t="s">
        <v>34</v>
      </c>
      <c r="F2236" s="120">
        <v>0.8</v>
      </c>
      <c r="G2236" s="460">
        <v>2.4</v>
      </c>
      <c r="H2236" s="76">
        <f t="shared" si="12"/>
        <v>1.92</v>
      </c>
    </row>
    <row r="2237" spans="2:8">
      <c r="B2237" s="117" t="s">
        <v>915</v>
      </c>
      <c r="C2237" s="112"/>
      <c r="D2237" s="124" t="s">
        <v>916</v>
      </c>
      <c r="E2237" s="112" t="s">
        <v>34</v>
      </c>
      <c r="F2237" s="120">
        <v>0.8</v>
      </c>
      <c r="G2237" s="460">
        <v>7.0000000000000007E-2</v>
      </c>
      <c r="H2237" s="76">
        <f t="shared" si="12"/>
        <v>0.06</v>
      </c>
    </row>
    <row r="2238" spans="2:8">
      <c r="B2238" s="117"/>
      <c r="C2238" s="112"/>
      <c r="D2238" s="125"/>
      <c r="E2238" s="112"/>
      <c r="F2238" s="120"/>
      <c r="G2238" s="460"/>
      <c r="H2238" s="76"/>
    </row>
    <row r="2239" spans="2:8">
      <c r="B2239" s="112"/>
      <c r="C2239" s="112"/>
      <c r="D2239" s="113">
        <v>0</v>
      </c>
      <c r="E2239" s="112">
        <v>0</v>
      </c>
      <c r="F2239" s="114"/>
      <c r="G2239" s="460">
        <v>0</v>
      </c>
      <c r="H2239" s="109"/>
    </row>
    <row r="2240" spans="2:8">
      <c r="B2240" s="112"/>
      <c r="C2240" s="112"/>
      <c r="D2240" s="113" t="s">
        <v>71</v>
      </c>
      <c r="E2240" s="112"/>
      <c r="F2240" s="108"/>
      <c r="G2240" s="122"/>
      <c r="H2240" s="76">
        <f>+H2231+H2225+H2221</f>
        <v>93.63</v>
      </c>
    </row>
    <row r="2241" spans="2:8">
      <c r="B2241" s="112"/>
      <c r="C2241" s="112"/>
      <c r="D2241" s="113" t="s">
        <v>72</v>
      </c>
      <c r="E2241" s="112" t="s">
        <v>0</v>
      </c>
      <c r="F2241" s="108"/>
      <c r="G2241" s="122"/>
      <c r="H2241" s="76">
        <f>ROUND(H2240*F2241/100,2)</f>
        <v>0</v>
      </c>
    </row>
    <row r="2242" spans="2:8">
      <c r="B2242" s="112"/>
      <c r="C2242" s="112"/>
      <c r="D2242" s="113" t="s">
        <v>73</v>
      </c>
      <c r="E2242" s="112"/>
      <c r="F2242" s="114"/>
      <c r="G2242" s="122"/>
      <c r="H2242" s="76">
        <f>+H2241+H2240</f>
        <v>93.63</v>
      </c>
    </row>
    <row r="2243" spans="2:8">
      <c r="B2243" s="112"/>
      <c r="C2243" s="112"/>
      <c r="D2243" s="113"/>
      <c r="E2243" s="112"/>
      <c r="F2243" s="114"/>
      <c r="G2243" s="122"/>
      <c r="H2243" s="109"/>
    </row>
    <row r="2244" spans="2:8">
      <c r="B2244" s="102"/>
      <c r="C2244" s="102"/>
    </row>
    <row r="2245" spans="2:8" ht="57">
      <c r="B2245" s="180" t="s">
        <v>1019</v>
      </c>
      <c r="C2245" s="149" t="s">
        <v>1025</v>
      </c>
      <c r="D2245" s="150" t="s">
        <v>883</v>
      </c>
      <c r="E2245" s="149" t="s">
        <v>49</v>
      </c>
      <c r="F2245" s="151">
        <v>1</v>
      </c>
      <c r="G2245" s="445">
        <f>H2268</f>
        <v>293.63</v>
      </c>
      <c r="H2245" s="148">
        <f>TRUNC(G2245*F2245,2)</f>
        <v>293.63</v>
      </c>
    </row>
    <row r="2246" spans="2:8">
      <c r="B2246" s="106"/>
      <c r="C2246" s="106"/>
      <c r="D2246" s="107"/>
      <c r="E2246" s="106"/>
      <c r="F2246" s="108"/>
      <c r="G2246" s="109"/>
      <c r="H2246" s="110"/>
    </row>
    <row r="2247" spans="2:8">
      <c r="B2247" s="112"/>
      <c r="C2247" s="112"/>
      <c r="D2247" s="113" t="s">
        <v>65</v>
      </c>
      <c r="E2247" s="112"/>
      <c r="F2247" s="114"/>
      <c r="G2247" s="115"/>
      <c r="H2247" s="76">
        <f>SUM(H2248:H2250)</f>
        <v>0</v>
      </c>
    </row>
    <row r="2248" spans="2:8">
      <c r="B2248" s="118"/>
      <c r="C2248" s="119"/>
      <c r="D2248" s="113"/>
      <c r="E2248" s="112"/>
      <c r="F2248" s="120"/>
      <c r="G2248" s="121"/>
      <c r="H2248" s="76"/>
    </row>
    <row r="2249" spans="2:8">
      <c r="B2249" s="112"/>
      <c r="C2249" s="112"/>
      <c r="D2249" s="113">
        <v>0</v>
      </c>
      <c r="E2249" s="112">
        <v>0</v>
      </c>
      <c r="F2249" s="120"/>
      <c r="G2249" s="121">
        <v>0</v>
      </c>
      <c r="H2249" s="109">
        <v>0</v>
      </c>
    </row>
    <row r="2250" spans="2:8">
      <c r="B2250" s="112"/>
      <c r="C2250" s="112"/>
      <c r="D2250" s="113">
        <v>0</v>
      </c>
      <c r="E2250" s="112">
        <v>0</v>
      </c>
      <c r="F2250" s="120"/>
      <c r="G2250" s="460">
        <v>0</v>
      </c>
      <c r="H2250" s="109">
        <v>0</v>
      </c>
    </row>
    <row r="2251" spans="2:8">
      <c r="B2251" s="112"/>
      <c r="C2251" s="112"/>
      <c r="D2251" s="113" t="s">
        <v>66</v>
      </c>
      <c r="E2251" s="112"/>
      <c r="F2251" s="120"/>
      <c r="G2251" s="461"/>
      <c r="H2251" s="76">
        <f>SUM(H2252:H2255)</f>
        <v>11.739999999999998</v>
      </c>
    </row>
    <row r="2252" spans="2:8">
      <c r="B2252" s="118" t="s">
        <v>74</v>
      </c>
      <c r="C2252" s="119"/>
      <c r="D2252" s="113" t="s">
        <v>75</v>
      </c>
      <c r="E2252" s="112" t="s">
        <v>76</v>
      </c>
      <c r="F2252" s="120">
        <v>1.18</v>
      </c>
      <c r="G2252" s="460">
        <v>8.3000000000000007</v>
      </c>
      <c r="H2252" s="76">
        <f>ROUND(G2252*F2252,2)</f>
        <v>9.7899999999999991</v>
      </c>
    </row>
    <row r="2253" spans="2:8">
      <c r="B2253" s="118" t="s">
        <v>906</v>
      </c>
      <c r="C2253" s="119"/>
      <c r="D2253" s="113" t="s">
        <v>907</v>
      </c>
      <c r="E2253" s="112" t="s">
        <v>76</v>
      </c>
      <c r="F2253" s="120">
        <v>0.23</v>
      </c>
      <c r="G2253" s="460">
        <v>8.4700000000000006</v>
      </c>
      <c r="H2253" s="76">
        <f>ROUND(G2253*F2253,2)</f>
        <v>1.95</v>
      </c>
    </row>
    <row r="2254" spans="2:8">
      <c r="B2254" s="119"/>
      <c r="C2254" s="119"/>
      <c r="D2254" s="113">
        <v>0</v>
      </c>
      <c r="E2254" s="112">
        <v>0</v>
      </c>
      <c r="F2254" s="120"/>
      <c r="G2254" s="121">
        <v>0</v>
      </c>
      <c r="H2254" s="109">
        <v>0</v>
      </c>
    </row>
    <row r="2255" spans="2:8">
      <c r="B2255" s="112"/>
      <c r="C2255" s="112"/>
      <c r="D2255" s="113" t="s">
        <v>67</v>
      </c>
      <c r="E2255" s="112" t="s">
        <v>0</v>
      </c>
      <c r="F2255" s="805">
        <v>120.18</v>
      </c>
      <c r="G2255" s="805"/>
      <c r="H2255" s="109">
        <v>0</v>
      </c>
    </row>
    <row r="2256" spans="2:8">
      <c r="B2256" s="112"/>
      <c r="C2256" s="112"/>
      <c r="D2256" s="113"/>
      <c r="E2256" s="112"/>
      <c r="F2256" s="120"/>
      <c r="G2256" s="122"/>
      <c r="H2256" s="122"/>
    </row>
    <row r="2257" spans="2:8">
      <c r="B2257" s="112"/>
      <c r="C2257" s="112"/>
      <c r="D2257" s="113" t="s">
        <v>68</v>
      </c>
      <c r="E2257" s="112"/>
      <c r="F2257" s="120"/>
      <c r="G2257" s="122"/>
      <c r="H2257" s="109">
        <f>SUM(H2258:H2265)</f>
        <v>281.89</v>
      </c>
    </row>
    <row r="2258" spans="2:8">
      <c r="B2258" s="117" t="s">
        <v>922</v>
      </c>
      <c r="C2258" s="112"/>
      <c r="D2258" s="124" t="str">
        <f>D2245</f>
        <v>Dracena arborea plantada em vaso grande</v>
      </c>
      <c r="E2258" s="112" t="s">
        <v>49</v>
      </c>
      <c r="F2258" s="120">
        <v>1</v>
      </c>
      <c r="G2258" s="121">
        <v>270</v>
      </c>
      <c r="H2258" s="76">
        <f t="shared" ref="H2258:H2263" si="13">ROUND(G2258*F2258,2)</f>
        <v>270</v>
      </c>
    </row>
    <row r="2259" spans="2:8">
      <c r="B2259" s="117" t="s">
        <v>909</v>
      </c>
      <c r="C2259" s="112"/>
      <c r="D2259" s="124" t="s">
        <v>910</v>
      </c>
      <c r="E2259" s="112" t="s">
        <v>233</v>
      </c>
      <c r="F2259" s="120">
        <v>0.02</v>
      </c>
      <c r="G2259" s="460">
        <v>229.05</v>
      </c>
      <c r="H2259" s="76">
        <f t="shared" si="13"/>
        <v>4.58</v>
      </c>
    </row>
    <row r="2260" spans="2:8">
      <c r="B2260" s="117" t="s">
        <v>918</v>
      </c>
      <c r="C2260" s="112"/>
      <c r="D2260" s="124" t="s">
        <v>919</v>
      </c>
      <c r="E2260" s="112" t="s">
        <v>233</v>
      </c>
      <c r="F2260" s="120">
        <v>6.4000000000000003E-3</v>
      </c>
      <c r="G2260" s="460">
        <v>62.5</v>
      </c>
      <c r="H2260" s="76">
        <f t="shared" si="13"/>
        <v>0.4</v>
      </c>
    </row>
    <row r="2261" spans="2:8">
      <c r="B2261" s="117" t="s">
        <v>911</v>
      </c>
      <c r="C2261" s="112"/>
      <c r="D2261" s="124" t="s">
        <v>912</v>
      </c>
      <c r="E2261" s="112" t="s">
        <v>233</v>
      </c>
      <c r="F2261" s="120">
        <v>0.1</v>
      </c>
      <c r="G2261" s="460">
        <v>49.28</v>
      </c>
      <c r="H2261" s="76">
        <f t="shared" si="13"/>
        <v>4.93</v>
      </c>
    </row>
    <row r="2262" spans="2:8">
      <c r="B2262" s="117" t="s">
        <v>913</v>
      </c>
      <c r="C2262" s="112"/>
      <c r="D2262" s="124" t="s">
        <v>914</v>
      </c>
      <c r="E2262" s="112" t="s">
        <v>34</v>
      </c>
      <c r="F2262" s="120">
        <v>0.8</v>
      </c>
      <c r="G2262" s="460">
        <v>2.4</v>
      </c>
      <c r="H2262" s="76">
        <f t="shared" si="13"/>
        <v>1.92</v>
      </c>
    </row>
    <row r="2263" spans="2:8">
      <c r="B2263" s="117" t="s">
        <v>915</v>
      </c>
      <c r="C2263" s="112"/>
      <c r="D2263" s="124" t="s">
        <v>916</v>
      </c>
      <c r="E2263" s="112" t="s">
        <v>34</v>
      </c>
      <c r="F2263" s="120">
        <v>0.8</v>
      </c>
      <c r="G2263" s="460">
        <v>7.0000000000000007E-2</v>
      </c>
      <c r="H2263" s="76">
        <f t="shared" si="13"/>
        <v>0.06</v>
      </c>
    </row>
    <row r="2264" spans="2:8">
      <c r="B2264" s="117"/>
      <c r="C2264" s="112"/>
      <c r="D2264" s="125"/>
      <c r="E2264" s="112"/>
      <c r="F2264" s="120"/>
      <c r="G2264" s="121"/>
      <c r="H2264" s="76"/>
    </row>
    <row r="2265" spans="2:8">
      <c r="B2265" s="112"/>
      <c r="C2265" s="112"/>
      <c r="D2265" s="113">
        <v>0</v>
      </c>
      <c r="E2265" s="112">
        <v>0</v>
      </c>
      <c r="F2265" s="114"/>
      <c r="G2265" s="121">
        <v>0</v>
      </c>
      <c r="H2265" s="109"/>
    </row>
    <row r="2266" spans="2:8">
      <c r="B2266" s="112"/>
      <c r="C2266" s="112"/>
      <c r="D2266" s="113" t="s">
        <v>71</v>
      </c>
      <c r="E2266" s="112"/>
      <c r="F2266" s="108"/>
      <c r="G2266" s="122"/>
      <c r="H2266" s="76">
        <f>+H2257+H2251+H2247</f>
        <v>293.63</v>
      </c>
    </row>
    <row r="2267" spans="2:8">
      <c r="B2267" s="112"/>
      <c r="C2267" s="112"/>
      <c r="D2267" s="113" t="s">
        <v>72</v>
      </c>
      <c r="E2267" s="112" t="s">
        <v>0</v>
      </c>
      <c r="F2267" s="108"/>
      <c r="G2267" s="122"/>
      <c r="H2267" s="76">
        <f>ROUND(H2266*F2267/100,2)</f>
        <v>0</v>
      </c>
    </row>
    <row r="2268" spans="2:8">
      <c r="B2268" s="112"/>
      <c r="C2268" s="112"/>
      <c r="D2268" s="113" t="s">
        <v>73</v>
      </c>
      <c r="E2268" s="112"/>
      <c r="F2268" s="114"/>
      <c r="G2268" s="122"/>
      <c r="H2268" s="76">
        <f>+H2267+H2266</f>
        <v>293.63</v>
      </c>
    </row>
    <row r="2269" spans="2:8">
      <c r="B2269" s="112"/>
      <c r="C2269" s="112"/>
      <c r="D2269" s="113"/>
      <c r="E2269" s="112"/>
      <c r="F2269" s="114"/>
      <c r="G2269" s="122"/>
      <c r="H2269" s="109"/>
    </row>
    <row r="2270" spans="2:8">
      <c r="B2270" s="102"/>
      <c r="C2270" s="102"/>
    </row>
    <row r="2271" spans="2:8" ht="57">
      <c r="B2271" s="180" t="s">
        <v>1019</v>
      </c>
      <c r="C2271" s="149" t="s">
        <v>1026</v>
      </c>
      <c r="D2271" s="150" t="s">
        <v>1046</v>
      </c>
      <c r="E2271" s="149" t="s">
        <v>49</v>
      </c>
      <c r="F2271" s="151">
        <v>1</v>
      </c>
      <c r="G2271" s="445">
        <f>H2294</f>
        <v>223.63000000000002</v>
      </c>
      <c r="H2271" s="148">
        <f>TRUNC(G2271*F2271,2)</f>
        <v>223.63</v>
      </c>
    </row>
    <row r="2272" spans="2:8">
      <c r="B2272" s="106"/>
      <c r="C2272" s="106"/>
      <c r="D2272" s="107"/>
      <c r="E2272" s="106"/>
      <c r="F2272" s="108"/>
      <c r="G2272" s="109"/>
      <c r="H2272" s="110"/>
    </row>
    <row r="2273" spans="2:9">
      <c r="B2273" s="112"/>
      <c r="C2273" s="112"/>
      <c r="D2273" s="113" t="s">
        <v>65</v>
      </c>
      <c r="E2273" s="112"/>
      <c r="F2273" s="114"/>
      <c r="G2273" s="115"/>
      <c r="H2273" s="76">
        <f>SUM(H2274:H2276)</f>
        <v>0</v>
      </c>
    </row>
    <row r="2274" spans="2:9">
      <c r="B2274" s="118"/>
      <c r="C2274" s="119"/>
      <c r="D2274" s="113"/>
      <c r="E2274" s="112"/>
      <c r="F2274" s="120"/>
      <c r="G2274" s="121"/>
      <c r="H2274" s="76"/>
    </row>
    <row r="2275" spans="2:9">
      <c r="B2275" s="112"/>
      <c r="C2275" s="112"/>
      <c r="D2275" s="113">
        <v>0</v>
      </c>
      <c r="E2275" s="112">
        <v>0</v>
      </c>
      <c r="F2275" s="120"/>
      <c r="G2275" s="121">
        <v>0</v>
      </c>
      <c r="H2275" s="109">
        <v>0</v>
      </c>
    </row>
    <row r="2276" spans="2:9">
      <c r="B2276" s="112"/>
      <c r="C2276" s="112"/>
      <c r="D2276" s="113">
        <v>0</v>
      </c>
      <c r="E2276" s="112">
        <v>0</v>
      </c>
      <c r="F2276" s="120"/>
      <c r="G2276" s="121">
        <v>0</v>
      </c>
      <c r="H2276" s="109">
        <v>0</v>
      </c>
    </row>
    <row r="2277" spans="2:9">
      <c r="B2277" s="112"/>
      <c r="C2277" s="112"/>
      <c r="D2277" s="113" t="s">
        <v>66</v>
      </c>
      <c r="E2277" s="112"/>
      <c r="F2277" s="120"/>
      <c r="G2277" s="109"/>
      <c r="H2277" s="76">
        <f>SUM(H2278:H2281)</f>
        <v>11.739999999999998</v>
      </c>
    </row>
    <row r="2278" spans="2:9">
      <c r="B2278" s="118" t="s">
        <v>74</v>
      </c>
      <c r="C2278" s="119"/>
      <c r="D2278" s="113" t="s">
        <v>75</v>
      </c>
      <c r="E2278" s="112" t="s">
        <v>76</v>
      </c>
      <c r="F2278" s="120">
        <v>1.18</v>
      </c>
      <c r="G2278" s="121">
        <v>8.3000000000000007</v>
      </c>
      <c r="H2278" s="76">
        <f>ROUND(G2278*F2278,2)</f>
        <v>9.7899999999999991</v>
      </c>
      <c r="I2278" s="584">
        <v>8.3000000000000007</v>
      </c>
    </row>
    <row r="2279" spans="2:9">
      <c r="B2279" s="118" t="s">
        <v>906</v>
      </c>
      <c r="C2279" s="119"/>
      <c r="D2279" s="113" t="s">
        <v>907</v>
      </c>
      <c r="E2279" s="112" t="s">
        <v>76</v>
      </c>
      <c r="F2279" s="120">
        <v>0.23</v>
      </c>
      <c r="G2279" s="121">
        <v>8.4700000000000006</v>
      </c>
      <c r="H2279" s="76">
        <f>ROUND(G2279*F2279,2)</f>
        <v>1.95</v>
      </c>
      <c r="I2279" s="584">
        <v>8.4700000000000006</v>
      </c>
    </row>
    <row r="2280" spans="2:9">
      <c r="B2280" s="119"/>
      <c r="C2280" s="119"/>
      <c r="D2280" s="113">
        <v>0</v>
      </c>
      <c r="E2280" s="112">
        <v>0</v>
      </c>
      <c r="F2280" s="120"/>
      <c r="G2280" s="121">
        <v>0</v>
      </c>
      <c r="H2280" s="109">
        <v>0</v>
      </c>
    </row>
    <row r="2281" spans="2:9">
      <c r="B2281" s="112"/>
      <c r="C2281" s="112"/>
      <c r="D2281" s="113" t="s">
        <v>67</v>
      </c>
      <c r="E2281" s="112" t="s">
        <v>0</v>
      </c>
      <c r="F2281" s="805">
        <v>120.18</v>
      </c>
      <c r="G2281" s="805"/>
      <c r="H2281" s="109">
        <v>0</v>
      </c>
    </row>
    <row r="2282" spans="2:9">
      <c r="B2282" s="112"/>
      <c r="C2282" s="112"/>
      <c r="D2282" s="113"/>
      <c r="E2282" s="112"/>
      <c r="F2282" s="120"/>
      <c r="G2282" s="122"/>
      <c r="H2282" s="122"/>
    </row>
    <row r="2283" spans="2:9">
      <c r="B2283" s="112"/>
      <c r="C2283" s="112"/>
      <c r="D2283" s="113" t="s">
        <v>68</v>
      </c>
      <c r="E2283" s="112"/>
      <c r="F2283" s="120"/>
      <c r="G2283" s="122"/>
      <c r="H2283" s="109">
        <f>SUM(H2284:H2291)</f>
        <v>211.89000000000001</v>
      </c>
    </row>
    <row r="2284" spans="2:9">
      <c r="B2284" s="117" t="s">
        <v>923</v>
      </c>
      <c r="C2284" s="112"/>
      <c r="D2284" s="124" t="str">
        <f>D2271</f>
        <v>Palmeira ravenala (porte grande) plantada em vaso grande</v>
      </c>
      <c r="E2284" s="112" t="s">
        <v>49</v>
      </c>
      <c r="F2284" s="120">
        <v>1</v>
      </c>
      <c r="G2284" s="460">
        <v>200</v>
      </c>
      <c r="H2284" s="76">
        <f t="shared" ref="H2284:H2289" si="14">ROUND(G2284*F2284,2)</f>
        <v>200</v>
      </c>
      <c r="I2284" s="584">
        <v>200</v>
      </c>
    </row>
    <row r="2285" spans="2:9">
      <c r="B2285" s="117" t="s">
        <v>909</v>
      </c>
      <c r="C2285" s="112"/>
      <c r="D2285" s="124" t="s">
        <v>910</v>
      </c>
      <c r="E2285" s="112" t="s">
        <v>233</v>
      </c>
      <c r="F2285" s="120">
        <v>0.02</v>
      </c>
      <c r="G2285" s="460">
        <v>229.05</v>
      </c>
      <c r="H2285" s="76">
        <f t="shared" si="14"/>
        <v>4.58</v>
      </c>
      <c r="I2285" s="584">
        <v>229.05</v>
      </c>
    </row>
    <row r="2286" spans="2:9">
      <c r="B2286" s="117" t="s">
        <v>918</v>
      </c>
      <c r="C2286" s="112"/>
      <c r="D2286" s="124" t="s">
        <v>919</v>
      </c>
      <c r="E2286" s="112" t="s">
        <v>233</v>
      </c>
      <c r="F2286" s="120">
        <v>6.4000000000000003E-3</v>
      </c>
      <c r="G2286" s="460">
        <v>62.5</v>
      </c>
      <c r="H2286" s="76">
        <f t="shared" si="14"/>
        <v>0.4</v>
      </c>
      <c r="I2286" s="584">
        <v>62.5</v>
      </c>
    </row>
    <row r="2287" spans="2:9">
      <c r="B2287" s="117" t="s">
        <v>911</v>
      </c>
      <c r="C2287" s="112"/>
      <c r="D2287" s="124" t="s">
        <v>912</v>
      </c>
      <c r="E2287" s="112" t="s">
        <v>233</v>
      </c>
      <c r="F2287" s="120">
        <v>0.1</v>
      </c>
      <c r="G2287" s="460">
        <v>49.28</v>
      </c>
      <c r="H2287" s="76">
        <f t="shared" si="14"/>
        <v>4.93</v>
      </c>
      <c r="I2287" s="584">
        <v>49.28</v>
      </c>
    </row>
    <row r="2288" spans="2:9">
      <c r="B2288" s="117" t="s">
        <v>913</v>
      </c>
      <c r="C2288" s="112"/>
      <c r="D2288" s="124" t="s">
        <v>914</v>
      </c>
      <c r="E2288" s="112" t="s">
        <v>34</v>
      </c>
      <c r="F2288" s="120">
        <v>0.8</v>
      </c>
      <c r="G2288" s="460">
        <v>2.4</v>
      </c>
      <c r="H2288" s="76">
        <f t="shared" si="14"/>
        <v>1.92</v>
      </c>
      <c r="I2288" s="584">
        <v>2.4</v>
      </c>
    </row>
    <row r="2289" spans="2:9">
      <c r="B2289" s="117" t="s">
        <v>915</v>
      </c>
      <c r="C2289" s="112"/>
      <c r="D2289" s="124" t="s">
        <v>916</v>
      </c>
      <c r="E2289" s="112" t="s">
        <v>34</v>
      </c>
      <c r="F2289" s="120">
        <v>0.8</v>
      </c>
      <c r="G2289" s="460">
        <v>7.0000000000000007E-2</v>
      </c>
      <c r="H2289" s="76">
        <f t="shared" si="14"/>
        <v>0.06</v>
      </c>
      <c r="I2289" s="584">
        <v>7.0000000000000007E-2</v>
      </c>
    </row>
    <row r="2290" spans="2:9">
      <c r="B2290" s="117"/>
      <c r="C2290" s="112"/>
      <c r="D2290" s="125"/>
      <c r="E2290" s="112"/>
      <c r="F2290" s="120"/>
      <c r="G2290" s="121"/>
      <c r="H2290" s="76"/>
    </row>
    <row r="2291" spans="2:9">
      <c r="B2291" s="112"/>
      <c r="C2291" s="112"/>
      <c r="D2291" s="113">
        <v>0</v>
      </c>
      <c r="E2291" s="112">
        <v>0</v>
      </c>
      <c r="F2291" s="114"/>
      <c r="G2291" s="121">
        <v>0</v>
      </c>
      <c r="H2291" s="109"/>
    </row>
    <row r="2292" spans="2:9">
      <c r="B2292" s="112"/>
      <c r="C2292" s="112"/>
      <c r="D2292" s="113" t="s">
        <v>71</v>
      </c>
      <c r="E2292" s="112"/>
      <c r="F2292" s="108"/>
      <c r="G2292" s="122"/>
      <c r="H2292" s="76">
        <f>+H2283+H2277+H2273</f>
        <v>223.63000000000002</v>
      </c>
    </row>
    <row r="2293" spans="2:9">
      <c r="B2293" s="112"/>
      <c r="C2293" s="112"/>
      <c r="D2293" s="113" t="s">
        <v>72</v>
      </c>
      <c r="E2293" s="112" t="s">
        <v>0</v>
      </c>
      <c r="F2293" s="108"/>
      <c r="G2293" s="122"/>
      <c r="H2293" s="76">
        <f>ROUND(H2292*F2293/100,2)</f>
        <v>0</v>
      </c>
    </row>
    <row r="2294" spans="2:9">
      <c r="B2294" s="112"/>
      <c r="C2294" s="112"/>
      <c r="D2294" s="113" t="s">
        <v>73</v>
      </c>
      <c r="E2294" s="112"/>
      <c r="F2294" s="114"/>
      <c r="G2294" s="122"/>
      <c r="H2294" s="76">
        <f>+H2293+H2292</f>
        <v>223.63000000000002</v>
      </c>
    </row>
    <row r="2295" spans="2:9">
      <c r="B2295" s="112"/>
      <c r="C2295" s="112"/>
      <c r="D2295" s="113"/>
      <c r="E2295" s="112"/>
      <c r="F2295" s="114"/>
      <c r="G2295" s="122"/>
      <c r="H2295" s="109"/>
    </row>
    <row r="2296" spans="2:9">
      <c r="B2296" s="102"/>
      <c r="C2296" s="102"/>
    </row>
    <row r="2297" spans="2:9" ht="57">
      <c r="B2297" s="180" t="s">
        <v>1019</v>
      </c>
      <c r="C2297" s="149" t="s">
        <v>1027</v>
      </c>
      <c r="D2297" s="150" t="s">
        <v>884</v>
      </c>
      <c r="E2297" s="149" t="s">
        <v>49</v>
      </c>
      <c r="F2297" s="151">
        <v>1</v>
      </c>
      <c r="G2297" s="445">
        <f>H2319</f>
        <v>2.8</v>
      </c>
      <c r="H2297" s="148">
        <f>TRUNC(G2297*F2297,2)</f>
        <v>2.8</v>
      </c>
    </row>
    <row r="2298" spans="2:9">
      <c r="B2298" s="106"/>
      <c r="C2298" s="106"/>
      <c r="D2298" s="107"/>
      <c r="E2298" s="106"/>
      <c r="F2298" s="108"/>
      <c r="G2298" s="109"/>
      <c r="H2298" s="110"/>
    </row>
    <row r="2299" spans="2:9">
      <c r="B2299" s="112"/>
      <c r="C2299" s="112"/>
      <c r="D2299" s="113" t="s">
        <v>65</v>
      </c>
      <c r="E2299" s="112"/>
      <c r="F2299" s="114"/>
      <c r="G2299" s="115"/>
      <c r="H2299" s="76">
        <f>SUM(H2300:H2302)</f>
        <v>0</v>
      </c>
    </row>
    <row r="2300" spans="2:9">
      <c r="B2300" s="118"/>
      <c r="C2300" s="119"/>
      <c r="D2300" s="113"/>
      <c r="E2300" s="112"/>
      <c r="F2300" s="120"/>
      <c r="G2300" s="121"/>
      <c r="H2300" s="76"/>
    </row>
    <row r="2301" spans="2:9">
      <c r="B2301" s="112"/>
      <c r="C2301" s="112"/>
      <c r="D2301" s="113">
        <v>0</v>
      </c>
      <c r="E2301" s="112">
        <v>0</v>
      </c>
      <c r="F2301" s="120"/>
      <c r="G2301" s="121">
        <v>0</v>
      </c>
      <c r="H2301" s="109">
        <v>0</v>
      </c>
    </row>
    <row r="2302" spans="2:9">
      <c r="B2302" s="112"/>
      <c r="C2302" s="112"/>
      <c r="D2302" s="113">
        <v>0</v>
      </c>
      <c r="E2302" s="112">
        <v>0</v>
      </c>
      <c r="F2302" s="120"/>
      <c r="G2302" s="121">
        <v>0</v>
      </c>
      <c r="H2302" s="109">
        <v>0</v>
      </c>
    </row>
    <row r="2303" spans="2:9">
      <c r="B2303" s="112"/>
      <c r="C2303" s="112"/>
      <c r="D2303" s="113" t="s">
        <v>66</v>
      </c>
      <c r="E2303" s="112"/>
      <c r="F2303" s="120"/>
      <c r="G2303" s="461"/>
      <c r="H2303" s="76">
        <f>SUM(H2304:H2307)</f>
        <v>0.67</v>
      </c>
    </row>
    <row r="2304" spans="2:9">
      <c r="B2304" s="118" t="s">
        <v>74</v>
      </c>
      <c r="C2304" s="119"/>
      <c r="D2304" s="113" t="s">
        <v>75</v>
      </c>
      <c r="E2304" s="112" t="s">
        <v>76</v>
      </c>
      <c r="F2304" s="120">
        <v>0.04</v>
      </c>
      <c r="G2304" s="460">
        <v>8.3000000000000007</v>
      </c>
      <c r="H2304" s="76">
        <f>ROUND(G2304*F2304,2)</f>
        <v>0.33</v>
      </c>
    </row>
    <row r="2305" spans="2:8">
      <c r="B2305" s="118" t="s">
        <v>906</v>
      </c>
      <c r="C2305" s="119"/>
      <c r="D2305" s="113" t="s">
        <v>907</v>
      </c>
      <c r="E2305" s="112" t="s">
        <v>76</v>
      </c>
      <c r="F2305" s="120">
        <f>F2304</f>
        <v>0.04</v>
      </c>
      <c r="G2305" s="460">
        <v>8.4700000000000006</v>
      </c>
      <c r="H2305" s="76">
        <f>ROUND(G2305*F2305,2)</f>
        <v>0.34</v>
      </c>
    </row>
    <row r="2306" spans="2:8">
      <c r="B2306" s="119"/>
      <c r="C2306" s="119"/>
      <c r="D2306" s="113">
        <v>0</v>
      </c>
      <c r="E2306" s="112">
        <v>0</v>
      </c>
      <c r="F2306" s="120"/>
      <c r="G2306" s="121">
        <v>0</v>
      </c>
      <c r="H2306" s="109">
        <v>0</v>
      </c>
    </row>
    <row r="2307" spans="2:8">
      <c r="B2307" s="112"/>
      <c r="C2307" s="112"/>
      <c r="D2307" s="113" t="s">
        <v>67</v>
      </c>
      <c r="E2307" s="112" t="s">
        <v>0</v>
      </c>
      <c r="F2307" s="805">
        <v>120.18</v>
      </c>
      <c r="G2307" s="805"/>
      <c r="H2307" s="109">
        <v>0</v>
      </c>
    </row>
    <row r="2308" spans="2:8">
      <c r="B2308" s="112"/>
      <c r="C2308" s="112"/>
      <c r="D2308" s="113"/>
      <c r="E2308" s="112"/>
      <c r="F2308" s="120"/>
      <c r="G2308" s="122"/>
      <c r="H2308" s="122"/>
    </row>
    <row r="2309" spans="2:8">
      <c r="B2309" s="112"/>
      <c r="C2309" s="112"/>
      <c r="D2309" s="113" t="s">
        <v>68</v>
      </c>
      <c r="E2309" s="112"/>
      <c r="F2309" s="120"/>
      <c r="G2309" s="122"/>
      <c r="H2309" s="109">
        <f>SUM(H2310:H2316)</f>
        <v>2.13</v>
      </c>
    </row>
    <row r="2310" spans="2:8">
      <c r="B2310" s="117" t="s">
        <v>924</v>
      </c>
      <c r="C2310" s="112"/>
      <c r="D2310" s="124" t="str">
        <f>D2297</f>
        <v>Hemigrafis roxo</v>
      </c>
      <c r="E2310" s="112" t="s">
        <v>49</v>
      </c>
      <c r="F2310" s="120">
        <v>1</v>
      </c>
      <c r="G2310" s="460">
        <v>1.5</v>
      </c>
      <c r="H2310" s="76">
        <f>ROUND(G2310*F2310,2)</f>
        <v>1.5</v>
      </c>
    </row>
    <row r="2311" spans="2:8">
      <c r="B2311" s="117" t="s">
        <v>909</v>
      </c>
      <c r="C2311" s="112"/>
      <c r="D2311" s="124" t="s">
        <v>910</v>
      </c>
      <c r="E2311" s="112" t="s">
        <v>233</v>
      </c>
      <c r="F2311" s="120">
        <v>1E-3</v>
      </c>
      <c r="G2311" s="460">
        <v>229.05</v>
      </c>
      <c r="H2311" s="76">
        <f>ROUND(G2311*F2311,2)</f>
        <v>0.23</v>
      </c>
    </row>
    <row r="2312" spans="2:8">
      <c r="B2312" s="117" t="s">
        <v>911</v>
      </c>
      <c r="C2312" s="112"/>
      <c r="D2312" s="124" t="s">
        <v>912</v>
      </c>
      <c r="E2312" s="112" t="s">
        <v>233</v>
      </c>
      <c r="F2312" s="120">
        <v>3.0000000000000001E-3</v>
      </c>
      <c r="G2312" s="460">
        <v>49.28</v>
      </c>
      <c r="H2312" s="76">
        <f>ROUND(G2312*F2312,2)</f>
        <v>0.15</v>
      </c>
    </row>
    <row r="2313" spans="2:8">
      <c r="B2313" s="117" t="s">
        <v>913</v>
      </c>
      <c r="C2313" s="112"/>
      <c r="D2313" s="124" t="s">
        <v>914</v>
      </c>
      <c r="E2313" s="112" t="s">
        <v>34</v>
      </c>
      <c r="F2313" s="120">
        <v>0.1</v>
      </c>
      <c r="G2313" s="460">
        <v>2.4</v>
      </c>
      <c r="H2313" s="76">
        <f>ROUND(G2313*F2313,2)</f>
        <v>0.24</v>
      </c>
    </row>
    <row r="2314" spans="2:8">
      <c r="B2314" s="117" t="s">
        <v>915</v>
      </c>
      <c r="C2314" s="112"/>
      <c r="D2314" s="124" t="s">
        <v>916</v>
      </c>
      <c r="E2314" s="112" t="s">
        <v>34</v>
      </c>
      <c r="F2314" s="120">
        <v>0.1</v>
      </c>
      <c r="G2314" s="460">
        <v>7.0000000000000007E-2</v>
      </c>
      <c r="H2314" s="76">
        <f>ROUND(G2314*F2314,2)</f>
        <v>0.01</v>
      </c>
    </row>
    <row r="2315" spans="2:8">
      <c r="B2315" s="117"/>
      <c r="C2315" s="112"/>
      <c r="D2315" s="125"/>
      <c r="E2315" s="112"/>
      <c r="F2315" s="120"/>
      <c r="G2315" s="121"/>
      <c r="H2315" s="76"/>
    </row>
    <row r="2316" spans="2:8">
      <c r="B2316" s="112"/>
      <c r="C2316" s="112"/>
      <c r="D2316" s="113">
        <v>0</v>
      </c>
      <c r="E2316" s="112">
        <v>0</v>
      </c>
      <c r="F2316" s="114"/>
      <c r="G2316" s="121">
        <v>0</v>
      </c>
      <c r="H2316" s="109"/>
    </row>
    <row r="2317" spans="2:8">
      <c r="B2317" s="112"/>
      <c r="C2317" s="112"/>
      <c r="D2317" s="113" t="s">
        <v>71</v>
      </c>
      <c r="E2317" s="112"/>
      <c r="F2317" s="108"/>
      <c r="G2317" s="122"/>
      <c r="H2317" s="76">
        <f>+H2309+H2303+H2299</f>
        <v>2.8</v>
      </c>
    </row>
    <row r="2318" spans="2:8">
      <c r="B2318" s="112"/>
      <c r="C2318" s="112"/>
      <c r="D2318" s="113" t="s">
        <v>72</v>
      </c>
      <c r="E2318" s="112" t="s">
        <v>0</v>
      </c>
      <c r="F2318" s="108"/>
      <c r="G2318" s="122"/>
      <c r="H2318" s="76">
        <f>ROUND(H2317*F2318/100,2)</f>
        <v>0</v>
      </c>
    </row>
    <row r="2319" spans="2:8">
      <c r="B2319" s="112"/>
      <c r="C2319" s="112"/>
      <c r="D2319" s="113" t="s">
        <v>73</v>
      </c>
      <c r="E2319" s="112"/>
      <c r="F2319" s="114"/>
      <c r="G2319" s="122"/>
      <c r="H2319" s="76">
        <f>+H2318+H2317</f>
        <v>2.8</v>
      </c>
    </row>
    <row r="2320" spans="2:8">
      <c r="B2320" s="112"/>
      <c r="C2320" s="112"/>
      <c r="D2320" s="113"/>
      <c r="E2320" s="112"/>
      <c r="F2320" s="114"/>
      <c r="G2320" s="122"/>
      <c r="H2320" s="109"/>
    </row>
    <row r="2321" spans="2:8">
      <c r="B2321" s="102"/>
      <c r="C2321" s="102"/>
    </row>
    <row r="2322" spans="2:8" ht="57">
      <c r="B2322" s="180" t="s">
        <v>1019</v>
      </c>
      <c r="C2322" s="149" t="s">
        <v>1028</v>
      </c>
      <c r="D2322" s="150" t="s">
        <v>885</v>
      </c>
      <c r="E2322" s="149" t="s">
        <v>49</v>
      </c>
      <c r="F2322" s="151">
        <v>1</v>
      </c>
      <c r="G2322" s="445">
        <f>H2345</f>
        <v>58.629999999999995</v>
      </c>
      <c r="H2322" s="148">
        <f>TRUNC(G2322*F2322,2)</f>
        <v>58.63</v>
      </c>
    </row>
    <row r="2323" spans="2:8">
      <c r="B2323" s="106"/>
      <c r="C2323" s="106"/>
      <c r="D2323" s="107"/>
      <c r="E2323" s="106"/>
      <c r="F2323" s="108"/>
      <c r="G2323" s="109"/>
      <c r="H2323" s="110"/>
    </row>
    <row r="2324" spans="2:8">
      <c r="B2324" s="112"/>
      <c r="C2324" s="112"/>
      <c r="D2324" s="113" t="s">
        <v>65</v>
      </c>
      <c r="E2324" s="112"/>
      <c r="F2324" s="114"/>
      <c r="G2324" s="115"/>
      <c r="H2324" s="76">
        <f>SUM(H2325:H2327)</f>
        <v>0</v>
      </c>
    </row>
    <row r="2325" spans="2:8">
      <c r="B2325" s="118"/>
      <c r="C2325" s="119"/>
      <c r="D2325" s="113"/>
      <c r="E2325" s="112"/>
      <c r="F2325" s="120"/>
      <c r="G2325" s="121"/>
      <c r="H2325" s="76"/>
    </row>
    <row r="2326" spans="2:8">
      <c r="B2326" s="112"/>
      <c r="C2326" s="112"/>
      <c r="D2326" s="113">
        <v>0</v>
      </c>
      <c r="E2326" s="112">
        <v>0</v>
      </c>
      <c r="F2326" s="120"/>
      <c r="G2326" s="121">
        <v>0</v>
      </c>
      <c r="H2326" s="109">
        <v>0</v>
      </c>
    </row>
    <row r="2327" spans="2:8">
      <c r="B2327" s="112"/>
      <c r="C2327" s="112"/>
      <c r="D2327" s="113">
        <v>0</v>
      </c>
      <c r="E2327" s="112">
        <v>0</v>
      </c>
      <c r="F2327" s="120"/>
      <c r="G2327" s="121">
        <v>0</v>
      </c>
      <c r="H2327" s="109">
        <v>0</v>
      </c>
    </row>
    <row r="2328" spans="2:8">
      <c r="B2328" s="112"/>
      <c r="C2328" s="112"/>
      <c r="D2328" s="113" t="s">
        <v>66</v>
      </c>
      <c r="E2328" s="112"/>
      <c r="F2328" s="120"/>
      <c r="G2328" s="461"/>
      <c r="H2328" s="76">
        <f>SUM(H2329:H2332)</f>
        <v>11.739999999999998</v>
      </c>
    </row>
    <row r="2329" spans="2:8">
      <c r="B2329" s="118" t="s">
        <v>74</v>
      </c>
      <c r="C2329" s="119"/>
      <c r="D2329" s="113" t="s">
        <v>75</v>
      </c>
      <c r="E2329" s="112" t="s">
        <v>76</v>
      </c>
      <c r="F2329" s="120">
        <v>1.18</v>
      </c>
      <c r="G2329" s="460">
        <v>8.3000000000000007</v>
      </c>
      <c r="H2329" s="76">
        <f>ROUND(G2329*F2329,2)</f>
        <v>9.7899999999999991</v>
      </c>
    </row>
    <row r="2330" spans="2:8">
      <c r="B2330" s="118" t="s">
        <v>906</v>
      </c>
      <c r="C2330" s="119"/>
      <c r="D2330" s="113" t="s">
        <v>907</v>
      </c>
      <c r="E2330" s="112" t="s">
        <v>76</v>
      </c>
      <c r="F2330" s="120">
        <v>0.23</v>
      </c>
      <c r="G2330" s="460">
        <v>8.4700000000000006</v>
      </c>
      <c r="H2330" s="76">
        <f>ROUND(G2330*F2330,2)</f>
        <v>1.95</v>
      </c>
    </row>
    <row r="2331" spans="2:8">
      <c r="B2331" s="119"/>
      <c r="C2331" s="119"/>
      <c r="D2331" s="113">
        <v>0</v>
      </c>
      <c r="E2331" s="112">
        <v>0</v>
      </c>
      <c r="F2331" s="120"/>
      <c r="G2331" s="121">
        <v>0</v>
      </c>
      <c r="H2331" s="109">
        <v>0</v>
      </c>
    </row>
    <row r="2332" spans="2:8">
      <c r="B2332" s="112"/>
      <c r="C2332" s="112"/>
      <c r="D2332" s="113" t="s">
        <v>67</v>
      </c>
      <c r="E2332" s="112" t="s">
        <v>0</v>
      </c>
      <c r="F2332" s="805">
        <v>120.18</v>
      </c>
      <c r="G2332" s="805"/>
      <c r="H2332" s="109">
        <v>0</v>
      </c>
    </row>
    <row r="2333" spans="2:8">
      <c r="B2333" s="112"/>
      <c r="C2333" s="112"/>
      <c r="D2333" s="113"/>
      <c r="E2333" s="112"/>
      <c r="F2333" s="120"/>
      <c r="G2333" s="122"/>
      <c r="H2333" s="122"/>
    </row>
    <row r="2334" spans="2:8">
      <c r="B2334" s="112"/>
      <c r="C2334" s="112"/>
      <c r="D2334" s="113" t="s">
        <v>68</v>
      </c>
      <c r="E2334" s="112"/>
      <c r="F2334" s="120"/>
      <c r="G2334" s="122"/>
      <c r="H2334" s="109">
        <f>SUM(H2335:H2342)</f>
        <v>46.89</v>
      </c>
    </row>
    <row r="2335" spans="2:8">
      <c r="B2335" s="117" t="s">
        <v>925</v>
      </c>
      <c r="C2335" s="112"/>
      <c r="D2335" s="124" t="str">
        <f>D2322</f>
        <v>Rafia porte grande</v>
      </c>
      <c r="E2335" s="112" t="s">
        <v>49</v>
      </c>
      <c r="F2335" s="120">
        <v>1</v>
      </c>
      <c r="G2335" s="460">
        <v>35</v>
      </c>
      <c r="H2335" s="76">
        <f t="shared" ref="H2335:H2340" si="15">ROUND(G2335*F2335,2)</f>
        <v>35</v>
      </c>
    </row>
    <row r="2336" spans="2:8">
      <c r="B2336" s="117" t="s">
        <v>909</v>
      </c>
      <c r="C2336" s="112"/>
      <c r="D2336" s="124" t="s">
        <v>910</v>
      </c>
      <c r="E2336" s="112" t="s">
        <v>233</v>
      </c>
      <c r="F2336" s="120">
        <v>0.02</v>
      </c>
      <c r="G2336" s="460">
        <v>229.05</v>
      </c>
      <c r="H2336" s="76">
        <f t="shared" si="15"/>
        <v>4.58</v>
      </c>
    </row>
    <row r="2337" spans="2:8">
      <c r="B2337" s="117" t="s">
        <v>918</v>
      </c>
      <c r="C2337" s="112"/>
      <c r="D2337" s="124" t="s">
        <v>919</v>
      </c>
      <c r="E2337" s="112" t="s">
        <v>233</v>
      </c>
      <c r="F2337" s="120">
        <v>6.4000000000000003E-3</v>
      </c>
      <c r="G2337" s="460">
        <v>62.5</v>
      </c>
      <c r="H2337" s="76">
        <f t="shared" si="15"/>
        <v>0.4</v>
      </c>
    </row>
    <row r="2338" spans="2:8">
      <c r="B2338" s="117" t="s">
        <v>911</v>
      </c>
      <c r="C2338" s="112"/>
      <c r="D2338" s="124" t="s">
        <v>912</v>
      </c>
      <c r="E2338" s="112" t="s">
        <v>233</v>
      </c>
      <c r="F2338" s="120">
        <v>0.1</v>
      </c>
      <c r="G2338" s="460">
        <v>49.28</v>
      </c>
      <c r="H2338" s="76">
        <f t="shared" si="15"/>
        <v>4.93</v>
      </c>
    </row>
    <row r="2339" spans="2:8">
      <c r="B2339" s="117" t="s">
        <v>913</v>
      </c>
      <c r="C2339" s="112"/>
      <c r="D2339" s="124" t="s">
        <v>914</v>
      </c>
      <c r="E2339" s="112" t="s">
        <v>34</v>
      </c>
      <c r="F2339" s="120">
        <v>0.8</v>
      </c>
      <c r="G2339" s="460">
        <v>2.4</v>
      </c>
      <c r="H2339" s="76">
        <f t="shared" si="15"/>
        <v>1.92</v>
      </c>
    </row>
    <row r="2340" spans="2:8">
      <c r="B2340" s="117" t="s">
        <v>915</v>
      </c>
      <c r="C2340" s="112"/>
      <c r="D2340" s="124" t="s">
        <v>916</v>
      </c>
      <c r="E2340" s="112" t="s">
        <v>34</v>
      </c>
      <c r="F2340" s="120">
        <v>0.8</v>
      </c>
      <c r="G2340" s="460">
        <v>7.0000000000000007E-2</v>
      </c>
      <c r="H2340" s="76">
        <f t="shared" si="15"/>
        <v>0.06</v>
      </c>
    </row>
    <row r="2341" spans="2:8">
      <c r="B2341" s="117"/>
      <c r="C2341" s="112"/>
      <c r="D2341" s="125"/>
      <c r="E2341" s="112"/>
      <c r="F2341" s="120"/>
      <c r="G2341" s="460"/>
      <c r="H2341" s="76"/>
    </row>
    <row r="2342" spans="2:8">
      <c r="B2342" s="112"/>
      <c r="C2342" s="112"/>
      <c r="D2342" s="113">
        <v>0</v>
      </c>
      <c r="E2342" s="112">
        <v>0</v>
      </c>
      <c r="F2342" s="114"/>
      <c r="G2342" s="121">
        <v>0</v>
      </c>
      <c r="H2342" s="109"/>
    </row>
    <row r="2343" spans="2:8">
      <c r="B2343" s="112"/>
      <c r="C2343" s="112"/>
      <c r="D2343" s="113" t="s">
        <v>71</v>
      </c>
      <c r="E2343" s="112"/>
      <c r="F2343" s="108"/>
      <c r="G2343" s="122"/>
      <c r="H2343" s="76">
        <f>+H2334+H2328+H2324</f>
        <v>58.629999999999995</v>
      </c>
    </row>
    <row r="2344" spans="2:8">
      <c r="B2344" s="112"/>
      <c r="C2344" s="112"/>
      <c r="D2344" s="113" t="s">
        <v>72</v>
      </c>
      <c r="E2344" s="112" t="s">
        <v>0</v>
      </c>
      <c r="F2344" s="108"/>
      <c r="G2344" s="122"/>
      <c r="H2344" s="76">
        <f>ROUND(H2343*F2344/100,2)</f>
        <v>0</v>
      </c>
    </row>
    <row r="2345" spans="2:8">
      <c r="B2345" s="112"/>
      <c r="C2345" s="112"/>
      <c r="D2345" s="113" t="s">
        <v>73</v>
      </c>
      <c r="E2345" s="112"/>
      <c r="F2345" s="114"/>
      <c r="G2345" s="122"/>
      <c r="H2345" s="76">
        <f>+H2344+H2343</f>
        <v>58.629999999999995</v>
      </c>
    </row>
    <row r="2346" spans="2:8">
      <c r="B2346" s="112"/>
      <c r="C2346" s="112"/>
      <c r="D2346" s="113"/>
      <c r="E2346" s="112"/>
      <c r="F2346" s="114"/>
      <c r="G2346" s="122"/>
      <c r="H2346" s="109"/>
    </row>
    <row r="2347" spans="2:8">
      <c r="B2347" s="102"/>
      <c r="C2347" s="102"/>
    </row>
    <row r="2348" spans="2:8" ht="57">
      <c r="B2348" s="180" t="s">
        <v>1019</v>
      </c>
      <c r="C2348" s="149" t="s">
        <v>1029</v>
      </c>
      <c r="D2348" s="150" t="s">
        <v>1037</v>
      </c>
      <c r="E2348" s="149" t="s">
        <v>49</v>
      </c>
      <c r="F2348" s="151">
        <v>1</v>
      </c>
      <c r="G2348" s="445">
        <f>H2371</f>
        <v>48.629999999999995</v>
      </c>
      <c r="H2348" s="148">
        <f>TRUNC(G2348*F2348,2)</f>
        <v>48.63</v>
      </c>
    </row>
    <row r="2349" spans="2:8">
      <c r="B2349" s="106"/>
      <c r="C2349" s="106"/>
      <c r="D2349" s="107"/>
      <c r="E2349" s="106"/>
      <c r="F2349" s="108"/>
      <c r="G2349" s="109"/>
      <c r="H2349" s="110"/>
    </row>
    <row r="2350" spans="2:8">
      <c r="B2350" s="112"/>
      <c r="C2350" s="112"/>
      <c r="D2350" s="113" t="s">
        <v>65</v>
      </c>
      <c r="E2350" s="112"/>
      <c r="F2350" s="114"/>
      <c r="G2350" s="115"/>
      <c r="H2350" s="76">
        <f>SUM(H2351:H2353)</f>
        <v>0</v>
      </c>
    </row>
    <row r="2351" spans="2:8">
      <c r="B2351" s="118"/>
      <c r="C2351" s="119"/>
      <c r="D2351" s="113"/>
      <c r="E2351" s="112"/>
      <c r="F2351" s="120"/>
      <c r="G2351" s="121"/>
      <c r="H2351" s="76"/>
    </row>
    <row r="2352" spans="2:8">
      <c r="B2352" s="112"/>
      <c r="C2352" s="112"/>
      <c r="D2352" s="113">
        <v>0</v>
      </c>
      <c r="E2352" s="112">
        <v>0</v>
      </c>
      <c r="F2352" s="120"/>
      <c r="G2352" s="121">
        <v>0</v>
      </c>
      <c r="H2352" s="109">
        <v>0</v>
      </c>
    </row>
    <row r="2353" spans="2:9">
      <c r="B2353" s="112"/>
      <c r="C2353" s="112"/>
      <c r="D2353" s="113">
        <v>0</v>
      </c>
      <c r="E2353" s="112">
        <v>0</v>
      </c>
      <c r="F2353" s="120"/>
      <c r="G2353" s="121">
        <v>0</v>
      </c>
      <c r="H2353" s="109">
        <v>0</v>
      </c>
    </row>
    <row r="2354" spans="2:9">
      <c r="B2354" s="112"/>
      <c r="C2354" s="112"/>
      <c r="D2354" s="113" t="s">
        <v>66</v>
      </c>
      <c r="E2354" s="112"/>
      <c r="F2354" s="120"/>
      <c r="G2354" s="461"/>
      <c r="H2354" s="76">
        <f>SUM(H2355:H2358)</f>
        <v>11.739999999999998</v>
      </c>
    </row>
    <row r="2355" spans="2:9">
      <c r="B2355" s="118" t="s">
        <v>74</v>
      </c>
      <c r="C2355" s="119"/>
      <c r="D2355" s="113" t="s">
        <v>75</v>
      </c>
      <c r="E2355" s="112" t="s">
        <v>76</v>
      </c>
      <c r="F2355" s="120">
        <v>1.18</v>
      </c>
      <c r="G2355" s="460">
        <v>8.3000000000000007</v>
      </c>
      <c r="H2355" s="76">
        <f>ROUND(G2355*F2355,2)</f>
        <v>9.7899999999999991</v>
      </c>
    </row>
    <row r="2356" spans="2:9">
      <c r="B2356" s="118" t="s">
        <v>906</v>
      </c>
      <c r="C2356" s="119"/>
      <c r="D2356" s="113" t="s">
        <v>907</v>
      </c>
      <c r="E2356" s="112" t="s">
        <v>76</v>
      </c>
      <c r="F2356" s="120">
        <v>0.23</v>
      </c>
      <c r="G2356" s="460">
        <v>8.4700000000000006</v>
      </c>
      <c r="H2356" s="76">
        <f>ROUND(G2356*F2356,2)</f>
        <v>1.95</v>
      </c>
    </row>
    <row r="2357" spans="2:9">
      <c r="B2357" s="119"/>
      <c r="C2357" s="119"/>
      <c r="D2357" s="113">
        <v>0</v>
      </c>
      <c r="E2357" s="112">
        <v>0</v>
      </c>
      <c r="F2357" s="120"/>
      <c r="G2357" s="121">
        <v>0</v>
      </c>
      <c r="H2357" s="109">
        <v>0</v>
      </c>
    </row>
    <row r="2358" spans="2:9">
      <c r="B2358" s="112"/>
      <c r="C2358" s="112"/>
      <c r="D2358" s="113" t="s">
        <v>67</v>
      </c>
      <c r="E2358" s="112" t="s">
        <v>0</v>
      </c>
      <c r="F2358" s="805">
        <v>120.18</v>
      </c>
      <c r="G2358" s="805"/>
      <c r="H2358" s="109">
        <v>0</v>
      </c>
    </row>
    <row r="2359" spans="2:9">
      <c r="B2359" s="112"/>
      <c r="C2359" s="112"/>
      <c r="D2359" s="113"/>
      <c r="E2359" s="112"/>
      <c r="F2359" s="120"/>
      <c r="G2359" s="122"/>
      <c r="H2359" s="122"/>
    </row>
    <row r="2360" spans="2:9">
      <c r="B2360" s="112"/>
      <c r="C2360" s="112"/>
      <c r="D2360" s="113" t="s">
        <v>68</v>
      </c>
      <c r="E2360" s="112"/>
      <c r="F2360" s="120"/>
      <c r="G2360" s="122"/>
      <c r="H2360" s="109">
        <f>SUM(H2361:H2368)</f>
        <v>36.89</v>
      </c>
    </row>
    <row r="2361" spans="2:9">
      <c r="B2361" s="117" t="s">
        <v>926</v>
      </c>
      <c r="C2361" s="112"/>
      <c r="D2361" s="124" t="str">
        <f>D2348</f>
        <v>Ibisco Colorido</v>
      </c>
      <c r="E2361" s="112" t="s">
        <v>49</v>
      </c>
      <c r="F2361" s="120">
        <v>1</v>
      </c>
      <c r="G2361" s="460">
        <v>25</v>
      </c>
      <c r="H2361" s="76">
        <f t="shared" ref="H2361:H2366" si="16">ROUND(G2361*F2361,2)</f>
        <v>25</v>
      </c>
      <c r="I2361" s="584">
        <v>25</v>
      </c>
    </row>
    <row r="2362" spans="2:9">
      <c r="B2362" s="117" t="s">
        <v>909</v>
      </c>
      <c r="C2362" s="112"/>
      <c r="D2362" s="124" t="s">
        <v>910</v>
      </c>
      <c r="E2362" s="112" t="s">
        <v>233</v>
      </c>
      <c r="F2362" s="120">
        <v>0.02</v>
      </c>
      <c r="G2362" s="460">
        <v>229.05</v>
      </c>
      <c r="H2362" s="76">
        <f t="shared" si="16"/>
        <v>4.58</v>
      </c>
      <c r="I2362" s="584">
        <v>229.05</v>
      </c>
    </row>
    <row r="2363" spans="2:9">
      <c r="B2363" s="117" t="s">
        <v>918</v>
      </c>
      <c r="C2363" s="112"/>
      <c r="D2363" s="124" t="s">
        <v>919</v>
      </c>
      <c r="E2363" s="112" t="s">
        <v>233</v>
      </c>
      <c r="F2363" s="120">
        <v>6.4000000000000003E-3</v>
      </c>
      <c r="G2363" s="460">
        <v>62.5</v>
      </c>
      <c r="H2363" s="76">
        <f t="shared" si="16"/>
        <v>0.4</v>
      </c>
      <c r="I2363" s="584">
        <v>62.5</v>
      </c>
    </row>
    <row r="2364" spans="2:9">
      <c r="B2364" s="117" t="s">
        <v>911</v>
      </c>
      <c r="C2364" s="112"/>
      <c r="D2364" s="124" t="s">
        <v>912</v>
      </c>
      <c r="E2364" s="112" t="s">
        <v>233</v>
      </c>
      <c r="F2364" s="120">
        <v>0.1</v>
      </c>
      <c r="G2364" s="460">
        <v>49.28</v>
      </c>
      <c r="H2364" s="76">
        <f t="shared" si="16"/>
        <v>4.93</v>
      </c>
      <c r="I2364" s="584">
        <v>49.28</v>
      </c>
    </row>
    <row r="2365" spans="2:9">
      <c r="B2365" s="117" t="s">
        <v>913</v>
      </c>
      <c r="C2365" s="112"/>
      <c r="D2365" s="124" t="s">
        <v>914</v>
      </c>
      <c r="E2365" s="112" t="s">
        <v>34</v>
      </c>
      <c r="F2365" s="120">
        <v>0.8</v>
      </c>
      <c r="G2365" s="460">
        <v>2.4</v>
      </c>
      <c r="H2365" s="76">
        <f t="shared" si="16"/>
        <v>1.92</v>
      </c>
      <c r="I2365" s="584">
        <v>2.4</v>
      </c>
    </row>
    <row r="2366" spans="2:9">
      <c r="B2366" s="117" t="s">
        <v>915</v>
      </c>
      <c r="C2366" s="112"/>
      <c r="D2366" s="124" t="s">
        <v>916</v>
      </c>
      <c r="E2366" s="112" t="s">
        <v>34</v>
      </c>
      <c r="F2366" s="120">
        <v>0.8</v>
      </c>
      <c r="G2366" s="460">
        <v>7.0000000000000007E-2</v>
      </c>
      <c r="H2366" s="76">
        <f t="shared" si="16"/>
        <v>0.06</v>
      </c>
      <c r="I2366" s="584">
        <v>7.0000000000000007E-2</v>
      </c>
    </row>
    <row r="2367" spans="2:9">
      <c r="B2367" s="117"/>
      <c r="C2367" s="112"/>
      <c r="D2367" s="125"/>
      <c r="E2367" s="112"/>
      <c r="F2367" s="120"/>
      <c r="G2367" s="121"/>
      <c r="H2367" s="76"/>
    </row>
    <row r="2368" spans="2:9">
      <c r="B2368" s="112"/>
      <c r="C2368" s="112"/>
      <c r="D2368" s="113">
        <v>0</v>
      </c>
      <c r="E2368" s="112">
        <v>0</v>
      </c>
      <c r="F2368" s="114"/>
      <c r="G2368" s="121">
        <v>0</v>
      </c>
      <c r="H2368" s="109"/>
    </row>
    <row r="2369" spans="2:8">
      <c r="B2369" s="112"/>
      <c r="C2369" s="112"/>
      <c r="D2369" s="113" t="s">
        <v>71</v>
      </c>
      <c r="E2369" s="112"/>
      <c r="F2369" s="108"/>
      <c r="G2369" s="122"/>
      <c r="H2369" s="76">
        <f>+H2360+H2354+H2350</f>
        <v>48.629999999999995</v>
      </c>
    </row>
    <row r="2370" spans="2:8">
      <c r="B2370" s="112"/>
      <c r="C2370" s="112"/>
      <c r="D2370" s="113" t="s">
        <v>72</v>
      </c>
      <c r="E2370" s="112" t="s">
        <v>0</v>
      </c>
      <c r="F2370" s="108"/>
      <c r="G2370" s="122"/>
      <c r="H2370" s="76">
        <f>ROUND(H2369*F2370/100,2)</f>
        <v>0</v>
      </c>
    </row>
    <row r="2371" spans="2:8">
      <c r="B2371" s="112"/>
      <c r="C2371" s="112"/>
      <c r="D2371" s="113" t="s">
        <v>73</v>
      </c>
      <c r="E2371" s="112"/>
      <c r="F2371" s="114"/>
      <c r="G2371" s="122"/>
      <c r="H2371" s="76">
        <f>+H2370+H2369</f>
        <v>48.629999999999995</v>
      </c>
    </row>
    <row r="2372" spans="2:8">
      <c r="B2372" s="112"/>
      <c r="C2372" s="112"/>
      <c r="D2372" s="113"/>
      <c r="E2372" s="112"/>
      <c r="F2372" s="114"/>
      <c r="G2372" s="122"/>
      <c r="H2372" s="109"/>
    </row>
    <row r="2373" spans="2:8">
      <c r="B2373" s="102"/>
      <c r="C2373" s="102"/>
    </row>
    <row r="2374" spans="2:8" ht="57">
      <c r="B2374" s="180" t="s">
        <v>1019</v>
      </c>
      <c r="C2374" s="149" t="s">
        <v>1031</v>
      </c>
      <c r="D2374" s="150" t="s">
        <v>886</v>
      </c>
      <c r="E2374" s="149" t="s">
        <v>49</v>
      </c>
      <c r="F2374" s="151">
        <v>1</v>
      </c>
      <c r="G2374" s="445">
        <f>H2397</f>
        <v>70.5</v>
      </c>
      <c r="H2374" s="148">
        <f>TRUNC(G2374*F2374,2)</f>
        <v>70.5</v>
      </c>
    </row>
    <row r="2375" spans="2:8">
      <c r="B2375" s="106"/>
      <c r="C2375" s="106"/>
      <c r="D2375" s="107"/>
      <c r="E2375" s="106"/>
      <c r="F2375" s="108"/>
      <c r="G2375" s="109"/>
      <c r="H2375" s="110"/>
    </row>
    <row r="2376" spans="2:8">
      <c r="B2376" s="112"/>
      <c r="C2376" s="112"/>
      <c r="D2376" s="113" t="s">
        <v>65</v>
      </c>
      <c r="E2376" s="112"/>
      <c r="F2376" s="114"/>
      <c r="G2376" s="115"/>
      <c r="H2376" s="76">
        <f>SUM(H2377:H2379)</f>
        <v>0</v>
      </c>
    </row>
    <row r="2377" spans="2:8">
      <c r="B2377" s="118"/>
      <c r="C2377" s="119"/>
      <c r="D2377" s="113"/>
      <c r="E2377" s="112"/>
      <c r="F2377" s="120"/>
      <c r="G2377" s="121"/>
      <c r="H2377" s="76"/>
    </row>
    <row r="2378" spans="2:8">
      <c r="B2378" s="112"/>
      <c r="C2378" s="112"/>
      <c r="D2378" s="113">
        <v>0</v>
      </c>
      <c r="E2378" s="112">
        <v>0</v>
      </c>
      <c r="F2378" s="120"/>
      <c r="G2378" s="121">
        <v>0</v>
      </c>
      <c r="H2378" s="109">
        <v>0</v>
      </c>
    </row>
    <row r="2379" spans="2:8">
      <c r="B2379" s="112"/>
      <c r="C2379" s="112"/>
      <c r="D2379" s="113">
        <v>0</v>
      </c>
      <c r="E2379" s="112">
        <v>0</v>
      </c>
      <c r="F2379" s="120"/>
      <c r="G2379" s="121">
        <v>0</v>
      </c>
      <c r="H2379" s="109">
        <v>0</v>
      </c>
    </row>
    <row r="2380" spans="2:8">
      <c r="B2380" s="112"/>
      <c r="C2380" s="112"/>
      <c r="D2380" s="113" t="s">
        <v>66</v>
      </c>
      <c r="E2380" s="112"/>
      <c r="F2380" s="120"/>
      <c r="G2380" s="109"/>
      <c r="H2380" s="76">
        <f>SUM(H2381:H2384)</f>
        <v>13.61</v>
      </c>
    </row>
    <row r="2381" spans="2:8">
      <c r="B2381" s="118" t="s">
        <v>74</v>
      </c>
      <c r="C2381" s="119"/>
      <c r="D2381" s="113" t="s">
        <v>75</v>
      </c>
      <c r="E2381" s="112" t="s">
        <v>76</v>
      </c>
      <c r="F2381" s="120">
        <v>1.18</v>
      </c>
      <c r="G2381" s="121">
        <v>9.6199999999999992</v>
      </c>
      <c r="H2381" s="76">
        <f>ROUND(G2381*F2381,2)</f>
        <v>11.35</v>
      </c>
    </row>
    <row r="2382" spans="2:8">
      <c r="B2382" s="118" t="s">
        <v>906</v>
      </c>
      <c r="C2382" s="119"/>
      <c r="D2382" s="113" t="s">
        <v>907</v>
      </c>
      <c r="E2382" s="112" t="s">
        <v>76</v>
      </c>
      <c r="F2382" s="120">
        <v>0.23</v>
      </c>
      <c r="G2382" s="121">
        <v>9.81</v>
      </c>
      <c r="H2382" s="76">
        <f>ROUND(G2382*F2382,2)</f>
        <v>2.2599999999999998</v>
      </c>
    </row>
    <row r="2383" spans="2:8">
      <c r="B2383" s="119"/>
      <c r="C2383" s="119"/>
      <c r="D2383" s="113">
        <v>0</v>
      </c>
      <c r="E2383" s="112">
        <v>0</v>
      </c>
      <c r="F2383" s="120"/>
      <c r="G2383" s="121">
        <v>0</v>
      </c>
      <c r="H2383" s="109">
        <v>0</v>
      </c>
    </row>
    <row r="2384" spans="2:8">
      <c r="B2384" s="112"/>
      <c r="C2384" s="112"/>
      <c r="D2384" s="113" t="s">
        <v>67</v>
      </c>
      <c r="E2384" s="112" t="s">
        <v>0</v>
      </c>
      <c r="F2384" s="805">
        <v>120.18</v>
      </c>
      <c r="G2384" s="805"/>
      <c r="H2384" s="109">
        <v>0</v>
      </c>
    </row>
    <row r="2385" spans="2:8">
      <c r="B2385" s="112"/>
      <c r="C2385" s="112"/>
      <c r="D2385" s="113"/>
      <c r="E2385" s="112"/>
      <c r="F2385" s="120"/>
      <c r="G2385" s="122"/>
      <c r="H2385" s="122"/>
    </row>
    <row r="2386" spans="2:8">
      <c r="B2386" s="112"/>
      <c r="C2386" s="112"/>
      <c r="D2386" s="113" t="s">
        <v>68</v>
      </c>
      <c r="E2386" s="112"/>
      <c r="F2386" s="120"/>
      <c r="G2386" s="122"/>
      <c r="H2386" s="109">
        <f>SUM(H2387:H2394)</f>
        <v>56.89</v>
      </c>
    </row>
    <row r="2387" spans="2:8">
      <c r="B2387" s="117" t="s">
        <v>927</v>
      </c>
      <c r="C2387" s="112"/>
      <c r="D2387" s="124" t="str">
        <f>D2374</f>
        <v>Maranta bicolor</v>
      </c>
      <c r="E2387" s="112" t="s">
        <v>49</v>
      </c>
      <c r="F2387" s="120">
        <v>1</v>
      </c>
      <c r="G2387" s="460">
        <v>45</v>
      </c>
      <c r="H2387" s="76">
        <f t="shared" ref="H2387:H2392" si="17">ROUND(G2387*F2387,2)</f>
        <v>45</v>
      </c>
    </row>
    <row r="2388" spans="2:8">
      <c r="B2388" s="117" t="s">
        <v>909</v>
      </c>
      <c r="C2388" s="112"/>
      <c r="D2388" s="124" t="s">
        <v>910</v>
      </c>
      <c r="E2388" s="112" t="s">
        <v>233</v>
      </c>
      <c r="F2388" s="120">
        <v>0.02</v>
      </c>
      <c r="G2388" s="460">
        <v>229.05</v>
      </c>
      <c r="H2388" s="76">
        <f t="shared" si="17"/>
        <v>4.58</v>
      </c>
    </row>
    <row r="2389" spans="2:8">
      <c r="B2389" s="117" t="s">
        <v>918</v>
      </c>
      <c r="C2389" s="112"/>
      <c r="D2389" s="124" t="s">
        <v>919</v>
      </c>
      <c r="E2389" s="112" t="s">
        <v>233</v>
      </c>
      <c r="F2389" s="120">
        <v>6.4000000000000003E-3</v>
      </c>
      <c r="G2389" s="460">
        <v>62.5</v>
      </c>
      <c r="H2389" s="76">
        <f t="shared" si="17"/>
        <v>0.4</v>
      </c>
    </row>
    <row r="2390" spans="2:8">
      <c r="B2390" s="117" t="s">
        <v>911</v>
      </c>
      <c r="C2390" s="112"/>
      <c r="D2390" s="124" t="s">
        <v>912</v>
      </c>
      <c r="E2390" s="112" t="s">
        <v>233</v>
      </c>
      <c r="F2390" s="120">
        <v>0.1</v>
      </c>
      <c r="G2390" s="460">
        <v>49.28</v>
      </c>
      <c r="H2390" s="76">
        <f t="shared" si="17"/>
        <v>4.93</v>
      </c>
    </row>
    <row r="2391" spans="2:8">
      <c r="B2391" s="117" t="s">
        <v>913</v>
      </c>
      <c r="C2391" s="112"/>
      <c r="D2391" s="124" t="s">
        <v>914</v>
      </c>
      <c r="E2391" s="112" t="s">
        <v>34</v>
      </c>
      <c r="F2391" s="120">
        <v>0.8</v>
      </c>
      <c r="G2391" s="460">
        <v>2.4</v>
      </c>
      <c r="H2391" s="76">
        <f t="shared" si="17"/>
        <v>1.92</v>
      </c>
    </row>
    <row r="2392" spans="2:8">
      <c r="B2392" s="117" t="s">
        <v>915</v>
      </c>
      <c r="C2392" s="112"/>
      <c r="D2392" s="124" t="s">
        <v>916</v>
      </c>
      <c r="E2392" s="112" t="s">
        <v>34</v>
      </c>
      <c r="F2392" s="120">
        <v>0.8</v>
      </c>
      <c r="G2392" s="460">
        <v>7.0000000000000007E-2</v>
      </c>
      <c r="H2392" s="76">
        <f t="shared" si="17"/>
        <v>0.06</v>
      </c>
    </row>
    <row r="2393" spans="2:8">
      <c r="B2393" s="117"/>
      <c r="C2393" s="112"/>
      <c r="D2393" s="125"/>
      <c r="E2393" s="112"/>
      <c r="F2393" s="120"/>
      <c r="G2393" s="460"/>
      <c r="H2393" s="76"/>
    </row>
    <row r="2394" spans="2:8">
      <c r="B2394" s="112"/>
      <c r="C2394" s="112"/>
      <c r="D2394" s="113">
        <v>0</v>
      </c>
      <c r="E2394" s="112">
        <v>0</v>
      </c>
      <c r="F2394" s="114"/>
      <c r="G2394" s="121">
        <v>0</v>
      </c>
      <c r="H2394" s="109"/>
    </row>
    <row r="2395" spans="2:8">
      <c r="B2395" s="112"/>
      <c r="C2395" s="112"/>
      <c r="D2395" s="113" t="s">
        <v>71</v>
      </c>
      <c r="E2395" s="112"/>
      <c r="F2395" s="108"/>
      <c r="G2395" s="122"/>
      <c r="H2395" s="76">
        <f>+H2386+H2380+H2376</f>
        <v>70.5</v>
      </c>
    </row>
    <row r="2396" spans="2:8">
      <c r="B2396" s="112"/>
      <c r="C2396" s="112"/>
      <c r="D2396" s="113" t="s">
        <v>72</v>
      </c>
      <c r="E2396" s="112" t="s">
        <v>0</v>
      </c>
      <c r="F2396" s="108"/>
      <c r="G2396" s="122"/>
      <c r="H2396" s="76">
        <f>ROUND(H2395*F2396/100,2)</f>
        <v>0</v>
      </c>
    </row>
    <row r="2397" spans="2:8">
      <c r="B2397" s="112"/>
      <c r="C2397" s="112"/>
      <c r="D2397" s="113" t="s">
        <v>73</v>
      </c>
      <c r="E2397" s="112"/>
      <c r="F2397" s="114"/>
      <c r="G2397" s="122"/>
      <c r="H2397" s="76">
        <f>+H2396+H2395</f>
        <v>70.5</v>
      </c>
    </row>
    <row r="2398" spans="2:8">
      <c r="B2398" s="112"/>
      <c r="C2398" s="112"/>
      <c r="D2398" s="113"/>
      <c r="E2398" s="112"/>
      <c r="F2398" s="114"/>
      <c r="G2398" s="122"/>
      <c r="H2398" s="109"/>
    </row>
    <row r="2399" spans="2:8">
      <c r="B2399" s="102"/>
      <c r="C2399" s="102"/>
    </row>
    <row r="2400" spans="2:8" ht="57">
      <c r="B2400" s="180" t="s">
        <v>1019</v>
      </c>
      <c r="C2400" s="149" t="s">
        <v>1032</v>
      </c>
      <c r="D2400" s="150" t="s">
        <v>1020</v>
      </c>
      <c r="E2400" s="149" t="s">
        <v>49</v>
      </c>
      <c r="F2400" s="151">
        <v>1</v>
      </c>
      <c r="G2400" s="445">
        <f>H2418</f>
        <v>55.03</v>
      </c>
      <c r="H2400" s="148">
        <f>TRUNC(G2400*F2400,2)</f>
        <v>55.03</v>
      </c>
    </row>
    <row r="2401" spans="2:8">
      <c r="B2401" s="106"/>
      <c r="C2401" s="106"/>
      <c r="D2401" s="107"/>
      <c r="E2401" s="106"/>
      <c r="F2401" s="108"/>
      <c r="G2401" s="109"/>
      <c r="H2401" s="110"/>
    </row>
    <row r="2402" spans="2:8">
      <c r="B2402" s="112"/>
      <c r="C2402" s="112"/>
      <c r="D2402" s="113" t="s">
        <v>65</v>
      </c>
      <c r="E2402" s="112"/>
      <c r="F2402" s="114"/>
      <c r="G2402" s="115"/>
      <c r="H2402" s="76">
        <f>SUM(H2403:H2405)</f>
        <v>0</v>
      </c>
    </row>
    <row r="2403" spans="2:8">
      <c r="B2403" s="118"/>
      <c r="C2403" s="119"/>
      <c r="D2403" s="113"/>
      <c r="E2403" s="112"/>
      <c r="F2403" s="120"/>
      <c r="G2403" s="121"/>
      <c r="H2403" s="76"/>
    </row>
    <row r="2404" spans="2:8">
      <c r="B2404" s="112"/>
      <c r="C2404" s="112"/>
      <c r="D2404" s="113">
        <v>0</v>
      </c>
      <c r="E2404" s="112">
        <v>0</v>
      </c>
      <c r="F2404" s="120"/>
      <c r="G2404" s="121">
        <v>0</v>
      </c>
      <c r="H2404" s="109">
        <v>0</v>
      </c>
    </row>
    <row r="2405" spans="2:8">
      <c r="B2405" s="112"/>
      <c r="C2405" s="112"/>
      <c r="D2405" s="113">
        <v>0</v>
      </c>
      <c r="E2405" s="112">
        <v>0</v>
      </c>
      <c r="F2405" s="120"/>
      <c r="G2405" s="121">
        <v>0</v>
      </c>
      <c r="H2405" s="109">
        <v>0</v>
      </c>
    </row>
    <row r="2406" spans="2:8">
      <c r="B2406" s="112"/>
      <c r="C2406" s="112"/>
      <c r="D2406" s="113" t="s">
        <v>66</v>
      </c>
      <c r="E2406" s="112"/>
      <c r="F2406" s="120"/>
      <c r="G2406" s="109"/>
      <c r="H2406" s="76">
        <f>SUM(H2407:H2410)</f>
        <v>5.03</v>
      </c>
    </row>
    <row r="2407" spans="2:8">
      <c r="B2407" s="118" t="s">
        <v>74</v>
      </c>
      <c r="C2407" s="119"/>
      <c r="D2407" s="113" t="s">
        <v>75</v>
      </c>
      <c r="E2407" s="112" t="s">
        <v>76</v>
      </c>
      <c r="F2407" s="120">
        <v>0.3</v>
      </c>
      <c r="G2407" s="460">
        <v>8.3000000000000007</v>
      </c>
      <c r="H2407" s="76">
        <f>ROUND(G2407*F2407,2)</f>
        <v>2.4900000000000002</v>
      </c>
    </row>
    <row r="2408" spans="2:8">
      <c r="B2408" s="118" t="s">
        <v>906</v>
      </c>
      <c r="C2408" s="119"/>
      <c r="D2408" s="113" t="s">
        <v>907</v>
      </c>
      <c r="E2408" s="112" t="s">
        <v>76</v>
      </c>
      <c r="F2408" s="120">
        <f>F2407</f>
        <v>0.3</v>
      </c>
      <c r="G2408" s="460">
        <v>8.4700000000000006</v>
      </c>
      <c r="H2408" s="76">
        <f>ROUND(G2408*F2408,2)</f>
        <v>2.54</v>
      </c>
    </row>
    <row r="2409" spans="2:8">
      <c r="B2409" s="119"/>
      <c r="C2409" s="119"/>
      <c r="D2409" s="113">
        <v>0</v>
      </c>
      <c r="E2409" s="112">
        <v>0</v>
      </c>
      <c r="F2409" s="120"/>
      <c r="G2409" s="121">
        <v>0</v>
      </c>
      <c r="H2409" s="109">
        <v>0</v>
      </c>
    </row>
    <row r="2410" spans="2:8">
      <c r="B2410" s="112"/>
      <c r="C2410" s="112"/>
      <c r="D2410" s="113" t="s">
        <v>67</v>
      </c>
      <c r="E2410" s="112" t="s">
        <v>0</v>
      </c>
      <c r="F2410" s="805">
        <v>120.18</v>
      </c>
      <c r="G2410" s="805"/>
      <c r="H2410" s="109">
        <v>0</v>
      </c>
    </row>
    <row r="2411" spans="2:8">
      <c r="B2411" s="112"/>
      <c r="C2411" s="112"/>
      <c r="D2411" s="113"/>
      <c r="E2411" s="112"/>
      <c r="F2411" s="120"/>
      <c r="G2411" s="122"/>
      <c r="H2411" s="122"/>
    </row>
    <row r="2412" spans="2:8">
      <c r="B2412" s="112"/>
      <c r="C2412" s="112"/>
      <c r="D2412" s="113" t="s">
        <v>68</v>
      </c>
      <c r="E2412" s="112"/>
      <c r="F2412" s="120"/>
      <c r="G2412" s="122"/>
      <c r="H2412" s="109">
        <f>SUM(H2413:H2415)</f>
        <v>50</v>
      </c>
    </row>
    <row r="2413" spans="2:8">
      <c r="B2413" s="117" t="s">
        <v>571</v>
      </c>
      <c r="C2413" s="112"/>
      <c r="D2413" s="124" t="str">
        <f>D2400</f>
        <v>Saco de casca de pinus (acabamento)</v>
      </c>
      <c r="E2413" s="112" t="s">
        <v>49</v>
      </c>
      <c r="F2413" s="120">
        <v>1</v>
      </c>
      <c r="G2413" s="121">
        <v>50</v>
      </c>
      <c r="H2413" s="76">
        <f>ROUND(G2413*F2413,2)</f>
        <v>50</v>
      </c>
    </row>
    <row r="2414" spans="2:8">
      <c r="B2414" s="117"/>
      <c r="C2414" s="112"/>
      <c r="D2414" s="125"/>
      <c r="E2414" s="112"/>
      <c r="F2414" s="120"/>
      <c r="G2414" s="121"/>
      <c r="H2414" s="76"/>
    </row>
    <row r="2415" spans="2:8">
      <c r="B2415" s="112"/>
      <c r="C2415" s="112"/>
      <c r="D2415" s="113">
        <v>0</v>
      </c>
      <c r="E2415" s="112">
        <v>0</v>
      </c>
      <c r="F2415" s="114"/>
      <c r="G2415" s="121">
        <v>0</v>
      </c>
      <c r="H2415" s="109"/>
    </row>
    <row r="2416" spans="2:8">
      <c r="B2416" s="112"/>
      <c r="C2416" s="112"/>
      <c r="D2416" s="113" t="s">
        <v>71</v>
      </c>
      <c r="E2416" s="112"/>
      <c r="F2416" s="108"/>
      <c r="G2416" s="122"/>
      <c r="H2416" s="76">
        <f>+H2412+H2406+H2402</f>
        <v>55.03</v>
      </c>
    </row>
    <row r="2417" spans="2:8">
      <c r="B2417" s="112"/>
      <c r="C2417" s="112"/>
      <c r="D2417" s="113" t="s">
        <v>72</v>
      </c>
      <c r="E2417" s="112" t="s">
        <v>0</v>
      </c>
      <c r="F2417" s="108"/>
      <c r="G2417" s="122"/>
      <c r="H2417" s="76">
        <f>ROUND(H2416*F2417/100,2)</f>
        <v>0</v>
      </c>
    </row>
    <row r="2418" spans="2:8">
      <c r="B2418" s="112"/>
      <c r="C2418" s="112"/>
      <c r="D2418" s="113" t="s">
        <v>73</v>
      </c>
      <c r="E2418" s="112"/>
      <c r="F2418" s="114"/>
      <c r="G2418" s="122"/>
      <c r="H2418" s="76">
        <f>+H2417+H2416</f>
        <v>55.03</v>
      </c>
    </row>
    <row r="2419" spans="2:8">
      <c r="B2419" s="112"/>
      <c r="C2419" s="112"/>
      <c r="D2419" s="113"/>
      <c r="E2419" s="112"/>
      <c r="F2419" s="114"/>
      <c r="G2419" s="122"/>
      <c r="H2419" s="109"/>
    </row>
    <row r="2420" spans="2:8">
      <c r="B2420" s="102"/>
      <c r="C2420" s="102"/>
    </row>
    <row r="2421" spans="2:8" ht="57">
      <c r="B2421" s="180" t="s">
        <v>1019</v>
      </c>
      <c r="C2421" s="149" t="s">
        <v>1030</v>
      </c>
      <c r="D2421" s="150" t="s">
        <v>887</v>
      </c>
      <c r="E2421" s="149" t="s">
        <v>49</v>
      </c>
      <c r="F2421" s="151">
        <v>1</v>
      </c>
      <c r="G2421" s="445">
        <f>H2444</f>
        <v>48.629999999999995</v>
      </c>
      <c r="H2421" s="148">
        <f>TRUNC(G2421*F2421,2)</f>
        <v>48.63</v>
      </c>
    </row>
    <row r="2422" spans="2:8">
      <c r="B2422" s="106"/>
      <c r="C2422" s="106"/>
      <c r="D2422" s="107"/>
      <c r="E2422" s="106"/>
      <c r="F2422" s="108"/>
      <c r="G2422" s="109"/>
      <c r="H2422" s="110"/>
    </row>
    <row r="2423" spans="2:8">
      <c r="B2423" s="112"/>
      <c r="C2423" s="112"/>
      <c r="D2423" s="113" t="s">
        <v>65</v>
      </c>
      <c r="E2423" s="112"/>
      <c r="F2423" s="114"/>
      <c r="G2423" s="115"/>
      <c r="H2423" s="76">
        <f>SUM(H2424:H2426)</f>
        <v>0</v>
      </c>
    </row>
    <row r="2424" spans="2:8">
      <c r="B2424" s="118"/>
      <c r="C2424" s="119"/>
      <c r="D2424" s="113"/>
      <c r="E2424" s="112"/>
      <c r="F2424" s="120"/>
      <c r="G2424" s="121"/>
      <c r="H2424" s="76"/>
    </row>
    <row r="2425" spans="2:8">
      <c r="B2425" s="112"/>
      <c r="C2425" s="112"/>
      <c r="D2425" s="113">
        <v>0</v>
      </c>
      <c r="E2425" s="112">
        <v>0</v>
      </c>
      <c r="F2425" s="120"/>
      <c r="G2425" s="121">
        <v>0</v>
      </c>
      <c r="H2425" s="109">
        <v>0</v>
      </c>
    </row>
    <row r="2426" spans="2:8">
      <c r="B2426" s="112"/>
      <c r="C2426" s="112"/>
      <c r="D2426" s="113">
        <v>0</v>
      </c>
      <c r="E2426" s="112">
        <v>0</v>
      </c>
      <c r="F2426" s="120"/>
      <c r="G2426" s="460">
        <v>0</v>
      </c>
      <c r="H2426" s="109">
        <v>0</v>
      </c>
    </row>
    <row r="2427" spans="2:8">
      <c r="B2427" s="112"/>
      <c r="C2427" s="112"/>
      <c r="D2427" s="113" t="s">
        <v>66</v>
      </c>
      <c r="E2427" s="112"/>
      <c r="F2427" s="120"/>
      <c r="G2427" s="461"/>
      <c r="H2427" s="76">
        <f>SUM(H2428:H2431)</f>
        <v>11.739999999999998</v>
      </c>
    </row>
    <row r="2428" spans="2:8">
      <c r="B2428" s="118" t="s">
        <v>74</v>
      </c>
      <c r="C2428" s="119"/>
      <c r="D2428" s="113" t="s">
        <v>75</v>
      </c>
      <c r="E2428" s="112" t="s">
        <v>76</v>
      </c>
      <c r="F2428" s="120">
        <v>1.18</v>
      </c>
      <c r="G2428" s="460">
        <v>8.3000000000000007</v>
      </c>
      <c r="H2428" s="76">
        <f>ROUND(G2428*F2428,2)</f>
        <v>9.7899999999999991</v>
      </c>
    </row>
    <row r="2429" spans="2:8">
      <c r="B2429" s="118" t="s">
        <v>906</v>
      </c>
      <c r="C2429" s="119"/>
      <c r="D2429" s="113" t="s">
        <v>907</v>
      </c>
      <c r="E2429" s="112" t="s">
        <v>76</v>
      </c>
      <c r="F2429" s="120">
        <v>0.23</v>
      </c>
      <c r="G2429" s="460">
        <v>8.4700000000000006</v>
      </c>
      <c r="H2429" s="76">
        <f>ROUND(G2429*F2429,2)</f>
        <v>1.95</v>
      </c>
    </row>
    <row r="2430" spans="2:8">
      <c r="B2430" s="119"/>
      <c r="C2430" s="119"/>
      <c r="D2430" s="113">
        <v>0</v>
      </c>
      <c r="E2430" s="112">
        <v>0</v>
      </c>
      <c r="F2430" s="120"/>
      <c r="G2430" s="460">
        <v>0</v>
      </c>
      <c r="H2430" s="109">
        <v>0</v>
      </c>
    </row>
    <row r="2431" spans="2:8">
      <c r="B2431" s="112"/>
      <c r="C2431" s="112"/>
      <c r="D2431" s="113" t="s">
        <v>67</v>
      </c>
      <c r="E2431" s="112" t="s">
        <v>0</v>
      </c>
      <c r="F2431" s="805">
        <v>120.18</v>
      </c>
      <c r="G2431" s="805"/>
      <c r="H2431" s="109">
        <v>0</v>
      </c>
    </row>
    <row r="2432" spans="2:8">
      <c r="B2432" s="112"/>
      <c r="C2432" s="112"/>
      <c r="D2432" s="113"/>
      <c r="E2432" s="112"/>
      <c r="F2432" s="120"/>
      <c r="G2432" s="122"/>
      <c r="H2432" s="122"/>
    </row>
    <row r="2433" spans="2:8">
      <c r="B2433" s="112"/>
      <c r="C2433" s="112"/>
      <c r="D2433" s="113" t="s">
        <v>68</v>
      </c>
      <c r="E2433" s="112"/>
      <c r="F2433" s="120"/>
      <c r="G2433" s="122"/>
      <c r="H2433" s="109">
        <f>SUM(H2434:H2441)</f>
        <v>36.89</v>
      </c>
    </row>
    <row r="2434" spans="2:8">
      <c r="B2434" s="117" t="s">
        <v>923</v>
      </c>
      <c r="C2434" s="112"/>
      <c r="D2434" s="124" t="str">
        <f>D2421</f>
        <v>Moreia</v>
      </c>
      <c r="E2434" s="112" t="s">
        <v>49</v>
      </c>
      <c r="F2434" s="120">
        <v>1</v>
      </c>
      <c r="G2434" s="460">
        <v>25</v>
      </c>
      <c r="H2434" s="76">
        <f t="shared" ref="H2434:H2439" si="18">ROUND(G2434*F2434,2)</f>
        <v>25</v>
      </c>
    </row>
    <row r="2435" spans="2:8">
      <c r="B2435" s="117" t="s">
        <v>909</v>
      </c>
      <c r="C2435" s="112"/>
      <c r="D2435" s="124" t="s">
        <v>910</v>
      </c>
      <c r="E2435" s="112" t="s">
        <v>233</v>
      </c>
      <c r="F2435" s="120">
        <v>0.02</v>
      </c>
      <c r="G2435" s="460">
        <v>229.05</v>
      </c>
      <c r="H2435" s="76">
        <f t="shared" si="18"/>
        <v>4.58</v>
      </c>
    </row>
    <row r="2436" spans="2:8">
      <c r="B2436" s="117" t="s">
        <v>918</v>
      </c>
      <c r="C2436" s="112"/>
      <c r="D2436" s="124" t="s">
        <v>919</v>
      </c>
      <c r="E2436" s="112" t="s">
        <v>233</v>
      </c>
      <c r="F2436" s="120">
        <v>6.4000000000000003E-3</v>
      </c>
      <c r="G2436" s="460">
        <v>62.5</v>
      </c>
      <c r="H2436" s="76">
        <f t="shared" si="18"/>
        <v>0.4</v>
      </c>
    </row>
    <row r="2437" spans="2:8">
      <c r="B2437" s="117" t="s">
        <v>911</v>
      </c>
      <c r="C2437" s="112"/>
      <c r="D2437" s="124" t="s">
        <v>912</v>
      </c>
      <c r="E2437" s="112" t="s">
        <v>233</v>
      </c>
      <c r="F2437" s="120">
        <v>0.1</v>
      </c>
      <c r="G2437" s="460">
        <v>49.28</v>
      </c>
      <c r="H2437" s="76">
        <f t="shared" si="18"/>
        <v>4.93</v>
      </c>
    </row>
    <row r="2438" spans="2:8">
      <c r="B2438" s="117" t="s">
        <v>913</v>
      </c>
      <c r="C2438" s="112"/>
      <c r="D2438" s="124" t="s">
        <v>914</v>
      </c>
      <c r="E2438" s="112" t="s">
        <v>34</v>
      </c>
      <c r="F2438" s="120">
        <v>0.8</v>
      </c>
      <c r="G2438" s="460">
        <v>2.4</v>
      </c>
      <c r="H2438" s="76">
        <f t="shared" si="18"/>
        <v>1.92</v>
      </c>
    </row>
    <row r="2439" spans="2:8">
      <c r="B2439" s="117" t="s">
        <v>915</v>
      </c>
      <c r="C2439" s="112"/>
      <c r="D2439" s="124" t="s">
        <v>916</v>
      </c>
      <c r="E2439" s="112" t="s">
        <v>34</v>
      </c>
      <c r="F2439" s="120">
        <v>0.8</v>
      </c>
      <c r="G2439" s="460">
        <v>7.0000000000000007E-2</v>
      </c>
      <c r="H2439" s="76">
        <f t="shared" si="18"/>
        <v>0.06</v>
      </c>
    </row>
    <row r="2440" spans="2:8">
      <c r="B2440" s="117"/>
      <c r="C2440" s="112"/>
      <c r="D2440" s="125"/>
      <c r="E2440" s="112"/>
      <c r="F2440" s="120"/>
      <c r="G2440" s="460"/>
      <c r="H2440" s="76"/>
    </row>
    <row r="2441" spans="2:8">
      <c r="B2441" s="112"/>
      <c r="C2441" s="112"/>
      <c r="D2441" s="113">
        <v>0</v>
      </c>
      <c r="E2441" s="112">
        <v>0</v>
      </c>
      <c r="F2441" s="114"/>
      <c r="G2441" s="121">
        <v>0</v>
      </c>
      <c r="H2441" s="109"/>
    </row>
    <row r="2442" spans="2:8">
      <c r="B2442" s="112"/>
      <c r="C2442" s="112"/>
      <c r="D2442" s="113" t="s">
        <v>71</v>
      </c>
      <c r="E2442" s="112"/>
      <c r="F2442" s="108"/>
      <c r="G2442" s="122"/>
      <c r="H2442" s="76">
        <f>+H2433+H2427+H2423</f>
        <v>48.629999999999995</v>
      </c>
    </row>
    <row r="2443" spans="2:8">
      <c r="B2443" s="112"/>
      <c r="C2443" s="112"/>
      <c r="D2443" s="113" t="s">
        <v>72</v>
      </c>
      <c r="E2443" s="112" t="s">
        <v>0</v>
      </c>
      <c r="F2443" s="108"/>
      <c r="G2443" s="122"/>
      <c r="H2443" s="76">
        <f>ROUND(H2442*F2443/100,2)</f>
        <v>0</v>
      </c>
    </row>
    <row r="2444" spans="2:8">
      <c r="B2444" s="112"/>
      <c r="C2444" s="112"/>
      <c r="D2444" s="113" t="s">
        <v>73</v>
      </c>
      <c r="E2444" s="112"/>
      <c r="F2444" s="114"/>
      <c r="G2444" s="122"/>
      <c r="H2444" s="76">
        <f>+H2443+H2442</f>
        <v>48.629999999999995</v>
      </c>
    </row>
    <row r="2445" spans="2:8">
      <c r="B2445" s="112"/>
      <c r="C2445" s="112"/>
      <c r="D2445" s="113"/>
      <c r="E2445" s="112"/>
      <c r="F2445" s="114"/>
      <c r="G2445" s="122"/>
      <c r="H2445" s="109"/>
    </row>
    <row r="2446" spans="2:8">
      <c r="B2446" s="102"/>
      <c r="C2446" s="102"/>
    </row>
    <row r="2447" spans="2:8">
      <c r="B2447" s="102"/>
      <c r="C2447" s="102"/>
    </row>
    <row r="2448" spans="2:8" ht="57">
      <c r="B2448" s="180" t="s">
        <v>1019</v>
      </c>
      <c r="C2448" s="149" t="s">
        <v>1033</v>
      </c>
      <c r="D2448" s="150" t="s">
        <v>928</v>
      </c>
      <c r="E2448" s="149" t="s">
        <v>49</v>
      </c>
      <c r="F2448" s="151">
        <v>1</v>
      </c>
      <c r="G2448" s="445">
        <f>H2466</f>
        <v>2019.47</v>
      </c>
      <c r="H2448" s="148">
        <f>TRUNC(G2448*F2448,2)</f>
        <v>2019.47</v>
      </c>
    </row>
    <row r="2449" spans="2:8">
      <c r="B2449" s="106"/>
      <c r="C2449" s="106"/>
      <c r="D2449" s="107"/>
      <c r="E2449" s="106"/>
      <c r="F2449" s="108"/>
      <c r="G2449" s="109"/>
      <c r="H2449" s="110"/>
    </row>
    <row r="2450" spans="2:8">
      <c r="B2450" s="112"/>
      <c r="C2450" s="112"/>
      <c r="D2450" s="113" t="s">
        <v>65</v>
      </c>
      <c r="E2450" s="112"/>
      <c r="F2450" s="114"/>
      <c r="G2450" s="115"/>
      <c r="H2450" s="76">
        <f>SUM(H2451:H2453)</f>
        <v>0</v>
      </c>
    </row>
    <row r="2451" spans="2:8">
      <c r="B2451" s="118"/>
      <c r="C2451" s="119"/>
      <c r="D2451" s="113"/>
      <c r="E2451" s="112"/>
      <c r="F2451" s="120"/>
      <c r="G2451" s="121"/>
      <c r="H2451" s="76"/>
    </row>
    <row r="2452" spans="2:8">
      <c r="B2452" s="112"/>
      <c r="C2452" s="112"/>
      <c r="D2452" s="113">
        <v>0</v>
      </c>
      <c r="E2452" s="112">
        <v>0</v>
      </c>
      <c r="F2452" s="120"/>
      <c r="G2452" s="121">
        <v>0</v>
      </c>
      <c r="H2452" s="109">
        <v>0</v>
      </c>
    </row>
    <row r="2453" spans="2:8">
      <c r="B2453" s="112"/>
      <c r="C2453" s="112"/>
      <c r="D2453" s="113">
        <v>0</v>
      </c>
      <c r="E2453" s="112">
        <v>0</v>
      </c>
      <c r="F2453" s="120"/>
      <c r="G2453" s="460">
        <v>0</v>
      </c>
      <c r="H2453" s="109">
        <v>0</v>
      </c>
    </row>
    <row r="2454" spans="2:8">
      <c r="B2454" s="112"/>
      <c r="C2454" s="112"/>
      <c r="D2454" s="113" t="s">
        <v>66</v>
      </c>
      <c r="E2454" s="112"/>
      <c r="F2454" s="120"/>
      <c r="G2454" s="461"/>
      <c r="H2454" s="76">
        <f>SUM(H2455:H2458)</f>
        <v>19.47</v>
      </c>
    </row>
    <row r="2455" spans="2:8">
      <c r="B2455" s="118" t="s">
        <v>74</v>
      </c>
      <c r="C2455" s="119"/>
      <c r="D2455" s="113" t="s">
        <v>75</v>
      </c>
      <c r="E2455" s="112" t="s">
        <v>76</v>
      </c>
      <c r="F2455" s="120">
        <v>1</v>
      </c>
      <c r="G2455" s="460">
        <v>8.3000000000000007</v>
      </c>
      <c r="H2455" s="76">
        <f>ROUND(G2455*F2455,2)</f>
        <v>8.3000000000000007</v>
      </c>
    </row>
    <row r="2456" spans="2:8">
      <c r="B2456" s="118" t="s">
        <v>98</v>
      </c>
      <c r="C2456" s="119"/>
      <c r="D2456" s="113" t="s">
        <v>120</v>
      </c>
      <c r="E2456" s="112" t="s">
        <v>76</v>
      </c>
      <c r="F2456" s="120">
        <f>F2455</f>
        <v>1</v>
      </c>
      <c r="G2456" s="460">
        <v>11.17</v>
      </c>
      <c r="H2456" s="76">
        <f>ROUND(G2456*F2456,2)</f>
        <v>11.17</v>
      </c>
    </row>
    <row r="2457" spans="2:8">
      <c r="B2457" s="119"/>
      <c r="C2457" s="119"/>
      <c r="D2457" s="113">
        <v>0</v>
      </c>
      <c r="E2457" s="112">
        <v>0</v>
      </c>
      <c r="F2457" s="120"/>
      <c r="G2457" s="121">
        <v>0</v>
      </c>
      <c r="H2457" s="109">
        <v>0</v>
      </c>
    </row>
    <row r="2458" spans="2:8">
      <c r="B2458" s="112"/>
      <c r="C2458" s="112"/>
      <c r="D2458" s="113" t="s">
        <v>67</v>
      </c>
      <c r="E2458" s="112" t="s">
        <v>0</v>
      </c>
      <c r="F2458" s="805">
        <v>120.18</v>
      </c>
      <c r="G2458" s="805"/>
      <c r="H2458" s="109">
        <v>0</v>
      </c>
    </row>
    <row r="2459" spans="2:8">
      <c r="B2459" s="112"/>
      <c r="C2459" s="112"/>
      <c r="D2459" s="113"/>
      <c r="E2459" s="112"/>
      <c r="F2459" s="120"/>
      <c r="G2459" s="122"/>
      <c r="H2459" s="122"/>
    </row>
    <row r="2460" spans="2:8">
      <c r="B2460" s="112"/>
      <c r="C2460" s="112"/>
      <c r="D2460" s="113" t="s">
        <v>68</v>
      </c>
      <c r="E2460" s="112"/>
      <c r="F2460" s="120"/>
      <c r="G2460" s="122"/>
      <c r="H2460" s="109">
        <f>SUM(H2461:H2463)</f>
        <v>2000</v>
      </c>
    </row>
    <row r="2461" spans="2:8" ht="24">
      <c r="B2461" s="117" t="s">
        <v>927</v>
      </c>
      <c r="C2461" s="112"/>
      <c r="D2461" s="124" t="str">
        <f>D2448</f>
        <v>Confecção e Instalação de Letras Caixa de aço galvanizado com 4 letras com altura de 40 cm e 19 letras 20 cm.</v>
      </c>
      <c r="E2461" s="112" t="s">
        <v>49</v>
      </c>
      <c r="F2461" s="120">
        <v>1</v>
      </c>
      <c r="G2461" s="121">
        <v>2000</v>
      </c>
      <c r="H2461" s="76">
        <f>ROUND(G2461*F2461,2)</f>
        <v>2000</v>
      </c>
    </row>
    <row r="2462" spans="2:8">
      <c r="B2462" s="117"/>
      <c r="C2462" s="112"/>
      <c r="D2462" s="125"/>
      <c r="E2462" s="112"/>
      <c r="F2462" s="120"/>
      <c r="G2462" s="121"/>
      <c r="H2462" s="76"/>
    </row>
    <row r="2463" spans="2:8">
      <c r="B2463" s="112"/>
      <c r="C2463" s="112"/>
      <c r="D2463" s="113">
        <v>0</v>
      </c>
      <c r="E2463" s="112">
        <v>0</v>
      </c>
      <c r="F2463" s="114"/>
      <c r="G2463" s="121">
        <v>0</v>
      </c>
      <c r="H2463" s="109"/>
    </row>
    <row r="2464" spans="2:8">
      <c r="B2464" s="112"/>
      <c r="C2464" s="112"/>
      <c r="D2464" s="113" t="s">
        <v>71</v>
      </c>
      <c r="E2464" s="112"/>
      <c r="F2464" s="108"/>
      <c r="G2464" s="122"/>
      <c r="H2464" s="76">
        <f>+H2460+H2454+H2450</f>
        <v>2019.47</v>
      </c>
    </row>
    <row r="2465" spans="2:8">
      <c r="B2465" s="112"/>
      <c r="C2465" s="112"/>
      <c r="D2465" s="113" t="s">
        <v>72</v>
      </c>
      <c r="E2465" s="112" t="s">
        <v>0</v>
      </c>
      <c r="F2465" s="108"/>
      <c r="G2465" s="122"/>
      <c r="H2465" s="76">
        <f>ROUND(H2464*F2465/100,2)</f>
        <v>0</v>
      </c>
    </row>
    <row r="2466" spans="2:8">
      <c r="B2466" s="112"/>
      <c r="C2466" s="112"/>
      <c r="D2466" s="113" t="s">
        <v>73</v>
      </c>
      <c r="E2466" s="112"/>
      <c r="F2466" s="114"/>
      <c r="G2466" s="122"/>
      <c r="H2466" s="76">
        <f>+H2465+H2464</f>
        <v>2019.47</v>
      </c>
    </row>
    <row r="2467" spans="2:8">
      <c r="B2467" s="112"/>
      <c r="C2467" s="112"/>
      <c r="D2467" s="113"/>
      <c r="E2467" s="112"/>
      <c r="F2467" s="114"/>
      <c r="G2467" s="122"/>
      <c r="H2467" s="109"/>
    </row>
    <row r="2468" spans="2:8">
      <c r="B2468" s="102"/>
      <c r="C2468" s="102"/>
    </row>
    <row r="2469" spans="2:8" ht="57">
      <c r="B2469" s="180" t="s">
        <v>1019</v>
      </c>
      <c r="C2469" s="149" t="s">
        <v>1034</v>
      </c>
      <c r="D2469" s="150" t="s">
        <v>893</v>
      </c>
      <c r="E2469" s="149" t="s">
        <v>49</v>
      </c>
      <c r="F2469" s="151">
        <v>1</v>
      </c>
      <c r="G2469" s="445">
        <f>H2487</f>
        <v>1619.47</v>
      </c>
      <c r="H2469" s="148">
        <f>TRUNC(G2469*F2469,2)</f>
        <v>1619.47</v>
      </c>
    </row>
    <row r="2470" spans="2:8">
      <c r="B2470" s="106"/>
      <c r="C2470" s="106"/>
      <c r="D2470" s="107"/>
      <c r="E2470" s="106"/>
      <c r="F2470" s="108"/>
      <c r="G2470" s="109"/>
      <c r="H2470" s="110"/>
    </row>
    <row r="2471" spans="2:8">
      <c r="B2471" s="112"/>
      <c r="C2471" s="112"/>
      <c r="D2471" s="113" t="s">
        <v>65</v>
      </c>
      <c r="E2471" s="112"/>
      <c r="F2471" s="114"/>
      <c r="G2471" s="115"/>
      <c r="H2471" s="76">
        <f>SUM(H2472:H2474)</f>
        <v>0</v>
      </c>
    </row>
    <row r="2472" spans="2:8">
      <c r="B2472" s="118"/>
      <c r="C2472" s="119"/>
      <c r="D2472" s="113"/>
      <c r="E2472" s="112"/>
      <c r="F2472" s="120"/>
      <c r="G2472" s="121"/>
      <c r="H2472" s="76"/>
    </row>
    <row r="2473" spans="2:8">
      <c r="B2473" s="112"/>
      <c r="C2473" s="112"/>
      <c r="D2473" s="113">
        <v>0</v>
      </c>
      <c r="E2473" s="112">
        <v>0</v>
      </c>
      <c r="F2473" s="120"/>
      <c r="G2473" s="121">
        <v>0</v>
      </c>
      <c r="H2473" s="109">
        <v>0</v>
      </c>
    </row>
    <row r="2474" spans="2:8">
      <c r="B2474" s="112"/>
      <c r="C2474" s="112"/>
      <c r="D2474" s="113">
        <v>0</v>
      </c>
      <c r="E2474" s="112">
        <v>0</v>
      </c>
      <c r="F2474" s="120"/>
      <c r="G2474" s="121">
        <v>0</v>
      </c>
      <c r="H2474" s="109">
        <v>0</v>
      </c>
    </row>
    <row r="2475" spans="2:8">
      <c r="B2475" s="112"/>
      <c r="C2475" s="112"/>
      <c r="D2475" s="113" t="s">
        <v>66</v>
      </c>
      <c r="E2475" s="112"/>
      <c r="F2475" s="120"/>
      <c r="G2475" s="461"/>
      <c r="H2475" s="76">
        <f>SUM(H2476:H2479)</f>
        <v>19.47</v>
      </c>
    </row>
    <row r="2476" spans="2:8">
      <c r="B2476" s="118" t="s">
        <v>74</v>
      </c>
      <c r="C2476" s="119"/>
      <c r="D2476" s="113" t="s">
        <v>75</v>
      </c>
      <c r="E2476" s="112" t="s">
        <v>76</v>
      </c>
      <c r="F2476" s="120">
        <v>1</v>
      </c>
      <c r="G2476" s="460">
        <v>8.3000000000000007</v>
      </c>
      <c r="H2476" s="76">
        <f>ROUND(G2476*F2476,2)</f>
        <v>8.3000000000000007</v>
      </c>
    </row>
    <row r="2477" spans="2:8">
      <c r="B2477" s="118" t="s">
        <v>98</v>
      </c>
      <c r="C2477" s="119"/>
      <c r="D2477" s="113" t="s">
        <v>120</v>
      </c>
      <c r="E2477" s="112" t="s">
        <v>76</v>
      </c>
      <c r="F2477" s="120">
        <f>F2476</f>
        <v>1</v>
      </c>
      <c r="G2477" s="460">
        <v>11.17</v>
      </c>
      <c r="H2477" s="76">
        <f>ROUND(G2477*F2477,2)</f>
        <v>11.17</v>
      </c>
    </row>
    <row r="2478" spans="2:8">
      <c r="B2478" s="119"/>
      <c r="C2478" s="119"/>
      <c r="D2478" s="113">
        <v>0</v>
      </c>
      <c r="E2478" s="112">
        <v>0</v>
      </c>
      <c r="F2478" s="120"/>
      <c r="G2478" s="460">
        <v>0</v>
      </c>
      <c r="H2478" s="109">
        <v>0</v>
      </c>
    </row>
    <row r="2479" spans="2:8">
      <c r="B2479" s="112"/>
      <c r="C2479" s="112"/>
      <c r="D2479" s="113" t="s">
        <v>67</v>
      </c>
      <c r="E2479" s="112" t="s">
        <v>0</v>
      </c>
      <c r="F2479" s="832">
        <v>120.18</v>
      </c>
      <c r="G2479" s="833"/>
      <c r="H2479" s="109">
        <v>0</v>
      </c>
    </row>
    <row r="2480" spans="2:8">
      <c r="B2480" s="112"/>
      <c r="C2480" s="112"/>
      <c r="D2480" s="113"/>
      <c r="E2480" s="112"/>
      <c r="F2480" s="120"/>
      <c r="G2480" s="122"/>
      <c r="H2480" s="122"/>
    </row>
    <row r="2481" spans="2:8">
      <c r="B2481" s="112"/>
      <c r="C2481" s="112"/>
      <c r="D2481" s="113" t="s">
        <v>68</v>
      </c>
      <c r="E2481" s="112"/>
      <c r="F2481" s="120"/>
      <c r="G2481" s="122"/>
      <c r="H2481" s="109">
        <f>SUM(H2482:H2484)</f>
        <v>1600</v>
      </c>
    </row>
    <row r="2482" spans="2:8" ht="24">
      <c r="B2482" s="117" t="s">
        <v>927</v>
      </c>
      <c r="C2482" s="112"/>
      <c r="D2482" s="124" t="str">
        <f>D2469</f>
        <v>Confecção e Instalação de Brasão da Prefeitura de Várzea Grande em relevo em aço galvanizado com altura de 30cm.</v>
      </c>
      <c r="E2482" s="112" t="s">
        <v>49</v>
      </c>
      <c r="F2482" s="120">
        <v>1</v>
      </c>
      <c r="G2482" s="121">
        <v>1600</v>
      </c>
      <c r="H2482" s="76">
        <f>ROUND(G2482*F2482,2)</f>
        <v>1600</v>
      </c>
    </row>
    <row r="2483" spans="2:8">
      <c r="B2483" s="117"/>
      <c r="C2483" s="112"/>
      <c r="D2483" s="125"/>
      <c r="E2483" s="112"/>
      <c r="F2483" s="120"/>
      <c r="G2483" s="121"/>
      <c r="H2483" s="76"/>
    </row>
    <row r="2484" spans="2:8">
      <c r="B2484" s="112"/>
      <c r="C2484" s="112"/>
      <c r="D2484" s="113">
        <v>0</v>
      </c>
      <c r="E2484" s="112">
        <v>0</v>
      </c>
      <c r="F2484" s="114"/>
      <c r="G2484" s="121">
        <v>0</v>
      </c>
      <c r="H2484" s="109"/>
    </row>
    <row r="2485" spans="2:8">
      <c r="B2485" s="112"/>
      <c r="C2485" s="112"/>
      <c r="D2485" s="113" t="s">
        <v>71</v>
      </c>
      <c r="E2485" s="112"/>
      <c r="F2485" s="108"/>
      <c r="G2485" s="122"/>
      <c r="H2485" s="76">
        <f>+H2481+H2475+H2471</f>
        <v>1619.47</v>
      </c>
    </row>
    <row r="2486" spans="2:8">
      <c r="B2486" s="112"/>
      <c r="C2486" s="112"/>
      <c r="D2486" s="113" t="s">
        <v>72</v>
      </c>
      <c r="E2486" s="112" t="s">
        <v>0</v>
      </c>
      <c r="F2486" s="108"/>
      <c r="G2486" s="122"/>
      <c r="H2486" s="76">
        <f>ROUND(H2485*F2486/100,2)</f>
        <v>0</v>
      </c>
    </row>
    <row r="2487" spans="2:8">
      <c r="B2487" s="112"/>
      <c r="C2487" s="112"/>
      <c r="D2487" s="113" t="s">
        <v>73</v>
      </c>
      <c r="E2487" s="112"/>
      <c r="F2487" s="114"/>
      <c r="G2487" s="122"/>
      <c r="H2487" s="76">
        <f>+H2486+H2485</f>
        <v>1619.47</v>
      </c>
    </row>
    <row r="2488" spans="2:8">
      <c r="B2488" s="112"/>
      <c r="C2488" s="112"/>
      <c r="D2488" s="113"/>
      <c r="E2488" s="112"/>
      <c r="F2488" s="114"/>
      <c r="G2488" s="122"/>
      <c r="H2488" s="109"/>
    </row>
    <row r="2489" spans="2:8">
      <c r="B2489" s="102"/>
      <c r="C2489" s="102"/>
    </row>
    <row r="2490" spans="2:8">
      <c r="B2490" s="102"/>
      <c r="C2490" s="102"/>
    </row>
    <row r="2491" spans="2:8" ht="57">
      <c r="B2491" s="180" t="s">
        <v>1019</v>
      </c>
      <c r="C2491" s="149" t="s">
        <v>1035</v>
      </c>
      <c r="D2491" s="604" t="s">
        <v>894</v>
      </c>
      <c r="E2491" s="405" t="s">
        <v>49</v>
      </c>
      <c r="F2491" s="605">
        <v>1</v>
      </c>
      <c r="G2491" s="606">
        <f>H2509</f>
        <v>387.26</v>
      </c>
      <c r="H2491" s="607">
        <f>TRUNC(G2491*F2491,2)</f>
        <v>387.26</v>
      </c>
    </row>
    <row r="2492" spans="2:8">
      <c r="B2492" s="106"/>
      <c r="C2492" s="106"/>
      <c r="D2492" s="107"/>
      <c r="E2492" s="106"/>
      <c r="F2492" s="108"/>
      <c r="G2492" s="109"/>
      <c r="H2492" s="110"/>
    </row>
    <row r="2493" spans="2:8">
      <c r="B2493" s="112"/>
      <c r="C2493" s="112"/>
      <c r="D2493" s="113" t="s">
        <v>65</v>
      </c>
      <c r="E2493" s="112"/>
      <c r="F2493" s="114"/>
      <c r="G2493" s="115"/>
      <c r="H2493" s="396">
        <f>SUM(H2494:H2496)</f>
        <v>0</v>
      </c>
    </row>
    <row r="2494" spans="2:8">
      <c r="B2494" s="118"/>
      <c r="C2494" s="119"/>
      <c r="D2494" s="113"/>
      <c r="E2494" s="112"/>
      <c r="F2494" s="120"/>
      <c r="G2494" s="477"/>
      <c r="H2494" s="396"/>
    </row>
    <row r="2495" spans="2:8">
      <c r="B2495" s="112"/>
      <c r="C2495" s="112"/>
      <c r="D2495" s="113">
        <v>0</v>
      </c>
      <c r="E2495" s="112">
        <v>0</v>
      </c>
      <c r="F2495" s="120"/>
      <c r="G2495" s="477">
        <v>0</v>
      </c>
      <c r="H2495" s="109">
        <v>0</v>
      </c>
    </row>
    <row r="2496" spans="2:8">
      <c r="B2496" s="112"/>
      <c r="C2496" s="112"/>
      <c r="D2496" s="113">
        <v>0</v>
      </c>
      <c r="E2496" s="112">
        <v>0</v>
      </c>
      <c r="F2496" s="120"/>
      <c r="G2496" s="477">
        <v>0</v>
      </c>
      <c r="H2496" s="109">
        <v>0</v>
      </c>
    </row>
    <row r="2497" spans="2:8">
      <c r="B2497" s="112"/>
      <c r="C2497" s="112"/>
      <c r="D2497" s="113" t="s">
        <v>66</v>
      </c>
      <c r="E2497" s="112"/>
      <c r="F2497" s="120"/>
      <c r="G2497" s="109"/>
      <c r="H2497" s="396">
        <f>SUM(H2498:H2501)</f>
        <v>9.74</v>
      </c>
    </row>
    <row r="2498" spans="2:8">
      <c r="B2498" s="118" t="s">
        <v>74</v>
      </c>
      <c r="C2498" s="119"/>
      <c r="D2498" s="113" t="s">
        <v>75</v>
      </c>
      <c r="E2498" s="112" t="s">
        <v>76</v>
      </c>
      <c r="F2498" s="120">
        <v>0.5</v>
      </c>
      <c r="G2498" s="477">
        <v>8.3000000000000007</v>
      </c>
      <c r="H2498" s="396">
        <f>ROUND(G2498*F2498,2)</f>
        <v>4.1500000000000004</v>
      </c>
    </row>
    <row r="2499" spans="2:8">
      <c r="B2499" s="118" t="s">
        <v>98</v>
      </c>
      <c r="C2499" s="119"/>
      <c r="D2499" s="113" t="s">
        <v>120</v>
      </c>
      <c r="E2499" s="112" t="s">
        <v>76</v>
      </c>
      <c r="F2499" s="120">
        <v>0.5</v>
      </c>
      <c r="G2499" s="477">
        <v>11.17</v>
      </c>
      <c r="H2499" s="396">
        <f>ROUND(G2499*F2499,2)</f>
        <v>5.59</v>
      </c>
    </row>
    <row r="2500" spans="2:8">
      <c r="B2500" s="119"/>
      <c r="C2500" s="119"/>
      <c r="D2500" s="113">
        <v>0</v>
      </c>
      <c r="E2500" s="112">
        <v>0</v>
      </c>
      <c r="F2500" s="120"/>
      <c r="G2500" s="477">
        <v>0</v>
      </c>
      <c r="H2500" s="109">
        <v>0</v>
      </c>
    </row>
    <row r="2501" spans="2:8">
      <c r="B2501" s="112"/>
      <c r="C2501" s="112"/>
      <c r="D2501" s="113" t="s">
        <v>67</v>
      </c>
      <c r="E2501" s="112" t="s">
        <v>0</v>
      </c>
      <c r="F2501" s="832">
        <v>120.18</v>
      </c>
      <c r="G2501" s="833"/>
      <c r="H2501" s="109">
        <v>0</v>
      </c>
    </row>
    <row r="2502" spans="2:8">
      <c r="B2502" s="112"/>
      <c r="C2502" s="112"/>
      <c r="D2502" s="113"/>
      <c r="E2502" s="112"/>
      <c r="F2502" s="120"/>
      <c r="G2502" s="122"/>
      <c r="H2502" s="122"/>
    </row>
    <row r="2503" spans="2:8">
      <c r="B2503" s="112"/>
      <c r="C2503" s="112"/>
      <c r="D2503" s="113" t="s">
        <v>68</v>
      </c>
      <c r="E2503" s="112"/>
      <c r="F2503" s="120"/>
      <c r="G2503" s="122"/>
      <c r="H2503" s="109">
        <f>SUM(H2504:H2506)</f>
        <v>377.52</v>
      </c>
    </row>
    <row r="2504" spans="2:8">
      <c r="B2504" s="117">
        <v>84122</v>
      </c>
      <c r="C2504" s="112"/>
      <c r="D2504" s="124" t="s">
        <v>929</v>
      </c>
      <c r="E2504" s="112" t="s">
        <v>930</v>
      </c>
      <c r="F2504" s="120">
        <f>0.7*0.5</f>
        <v>0.35</v>
      </c>
      <c r="G2504" s="477">
        <v>1078.6199999999999</v>
      </c>
      <c r="H2504" s="396">
        <f>ROUND(G2504*F2504,2)</f>
        <v>377.52</v>
      </c>
    </row>
    <row r="2505" spans="2:8">
      <c r="B2505" s="117"/>
      <c r="C2505" s="112"/>
      <c r="D2505" s="125"/>
      <c r="E2505" s="112"/>
      <c r="F2505" s="120"/>
      <c r="G2505" s="477"/>
      <c r="H2505" s="396"/>
    </row>
    <row r="2506" spans="2:8">
      <c r="B2506" s="112"/>
      <c r="C2506" s="112"/>
      <c r="D2506" s="113">
        <v>0</v>
      </c>
      <c r="E2506" s="112">
        <v>0</v>
      </c>
      <c r="F2506" s="114"/>
      <c r="G2506" s="477">
        <v>0</v>
      </c>
      <c r="H2506" s="109"/>
    </row>
    <row r="2507" spans="2:8">
      <c r="B2507" s="112"/>
      <c r="C2507" s="112"/>
      <c r="D2507" s="113" t="s">
        <v>71</v>
      </c>
      <c r="E2507" s="112"/>
      <c r="F2507" s="108"/>
      <c r="G2507" s="122"/>
      <c r="H2507" s="396">
        <f>+H2503+H2497+H2493</f>
        <v>387.26</v>
      </c>
    </row>
    <row r="2508" spans="2:8">
      <c r="B2508" s="112"/>
      <c r="C2508" s="112"/>
      <c r="D2508" s="113" t="s">
        <v>72</v>
      </c>
      <c r="E2508" s="112" t="s">
        <v>0</v>
      </c>
      <c r="F2508" s="108"/>
      <c r="G2508" s="122"/>
      <c r="H2508" s="396">
        <f>ROUND(H2507*F2508/100,2)</f>
        <v>0</v>
      </c>
    </row>
    <row r="2509" spans="2:8">
      <c r="B2509" s="112"/>
      <c r="C2509" s="112"/>
      <c r="D2509" s="113" t="s">
        <v>73</v>
      </c>
      <c r="E2509" s="112"/>
      <c r="F2509" s="114"/>
      <c r="G2509" s="122"/>
      <c r="H2509" s="396">
        <f>+H2508+H2507</f>
        <v>387.26</v>
      </c>
    </row>
    <row r="2510" spans="2:8">
      <c r="B2510" s="112"/>
      <c r="C2510" s="112"/>
      <c r="D2510" s="113"/>
      <c r="E2510" s="112"/>
      <c r="F2510" s="114"/>
      <c r="G2510" s="122"/>
      <c r="H2510" s="109"/>
    </row>
    <row r="2513" spans="2:15" ht="57">
      <c r="B2513" s="180" t="s">
        <v>1019</v>
      </c>
      <c r="C2513" s="149" t="str">
        <f>Orçamento!B359</f>
        <v>COMP 1551</v>
      </c>
      <c r="D2513" s="150" t="str">
        <f>Orçamento!D359</f>
        <v>Plantio de grama esmeralda em placas com terra vegetal</v>
      </c>
      <c r="E2513" s="149" t="s">
        <v>44</v>
      </c>
      <c r="F2513" s="151">
        <v>1</v>
      </c>
      <c r="G2513" s="445">
        <f>H2534</f>
        <v>11.719999999999999</v>
      </c>
      <c r="H2513" s="148">
        <f>TRUNC(G2513*F2513,2)</f>
        <v>11.72</v>
      </c>
    </row>
    <row r="2514" spans="2:15">
      <c r="B2514" s="106"/>
      <c r="C2514" s="106"/>
      <c r="D2514" s="107"/>
      <c r="E2514" s="106"/>
      <c r="F2514" s="108"/>
      <c r="G2514" s="109"/>
      <c r="H2514" s="110"/>
    </row>
    <row r="2515" spans="2:15">
      <c r="B2515" s="112"/>
      <c r="C2515" s="112"/>
      <c r="D2515" s="113" t="s">
        <v>65</v>
      </c>
      <c r="E2515" s="112"/>
      <c r="F2515" s="114"/>
      <c r="G2515" s="115"/>
      <c r="H2515" s="76">
        <f>SUM(H2516:H2518)</f>
        <v>0</v>
      </c>
    </row>
    <row r="2516" spans="2:15">
      <c r="B2516" s="118"/>
      <c r="C2516" s="119"/>
      <c r="D2516" s="113"/>
      <c r="E2516" s="112"/>
      <c r="F2516" s="120"/>
      <c r="G2516" s="121"/>
      <c r="H2516" s="76"/>
    </row>
    <row r="2517" spans="2:15">
      <c r="B2517" s="112"/>
      <c r="C2517" s="112"/>
      <c r="D2517" s="113">
        <v>0</v>
      </c>
      <c r="E2517" s="112">
        <v>0</v>
      </c>
      <c r="F2517" s="120"/>
      <c r="G2517" s="121">
        <v>0</v>
      </c>
      <c r="H2517" s="109">
        <v>0</v>
      </c>
    </row>
    <row r="2518" spans="2:15">
      <c r="B2518" s="112"/>
      <c r="C2518" s="112"/>
      <c r="D2518" s="113">
        <v>0</v>
      </c>
      <c r="E2518" s="112">
        <v>0</v>
      </c>
      <c r="F2518" s="120"/>
      <c r="G2518" s="121">
        <v>0</v>
      </c>
      <c r="H2518" s="109">
        <v>0</v>
      </c>
    </row>
    <row r="2519" spans="2:15">
      <c r="B2519" s="112"/>
      <c r="C2519" s="112"/>
      <c r="D2519" s="113" t="s">
        <v>66</v>
      </c>
      <c r="E2519" s="112"/>
      <c r="F2519" s="120"/>
      <c r="G2519" s="461"/>
      <c r="H2519" s="76">
        <f>SUM(H2520:H2523)</f>
        <v>1.68</v>
      </c>
    </row>
    <row r="2520" spans="2:15">
      <c r="B2520" s="118" t="s">
        <v>74</v>
      </c>
      <c r="C2520" s="119"/>
      <c r="D2520" s="384" t="s">
        <v>75</v>
      </c>
      <c r="E2520" s="112" t="s">
        <v>76</v>
      </c>
      <c r="F2520" s="120">
        <v>0.1</v>
      </c>
      <c r="G2520" s="460">
        <v>8.3000000000000007</v>
      </c>
      <c r="H2520" s="76">
        <f>ROUND(G2520*F2520,2)</f>
        <v>0.83</v>
      </c>
    </row>
    <row r="2521" spans="2:15">
      <c r="B2521" s="118" t="s">
        <v>906</v>
      </c>
      <c r="C2521" s="119"/>
      <c r="D2521" s="384" t="s">
        <v>907</v>
      </c>
      <c r="E2521" s="112" t="s">
        <v>76</v>
      </c>
      <c r="F2521" s="120">
        <v>0.1</v>
      </c>
      <c r="G2521" s="460">
        <v>8.4700000000000006</v>
      </c>
      <c r="H2521" s="76">
        <f>ROUND(G2521*F2521,2)</f>
        <v>0.85</v>
      </c>
    </row>
    <row r="2522" spans="2:15">
      <c r="B2522" s="119"/>
      <c r="C2522" s="119"/>
      <c r="D2522" s="113">
        <v>0</v>
      </c>
      <c r="E2522" s="112">
        <v>0</v>
      </c>
      <c r="F2522" s="120"/>
      <c r="G2522" s="121">
        <v>0</v>
      </c>
      <c r="H2522" s="109">
        <v>0</v>
      </c>
    </row>
    <row r="2523" spans="2:15">
      <c r="B2523" s="112"/>
      <c r="C2523" s="112"/>
      <c r="D2523" s="113" t="s">
        <v>67</v>
      </c>
      <c r="E2523" s="112" t="s">
        <v>0</v>
      </c>
      <c r="F2523" s="805">
        <v>120.18</v>
      </c>
      <c r="G2523" s="805"/>
      <c r="H2523" s="109">
        <v>0</v>
      </c>
      <c r="O2523" s="458"/>
    </row>
    <row r="2524" spans="2:15">
      <c r="B2524" s="112"/>
      <c r="C2524" s="112"/>
      <c r="D2524" s="113"/>
      <c r="E2524" s="112"/>
      <c r="F2524" s="120"/>
      <c r="G2524" s="122"/>
      <c r="H2524" s="122"/>
      <c r="O2524" s="458"/>
    </row>
    <row r="2525" spans="2:15">
      <c r="B2525" s="112"/>
      <c r="C2525" s="112"/>
      <c r="D2525" s="113" t="s">
        <v>68</v>
      </c>
      <c r="E2525" s="112"/>
      <c r="F2525" s="120"/>
      <c r="G2525" s="459"/>
      <c r="H2525" s="109">
        <f>SUM(H2526:H2531)</f>
        <v>10.039999999999999</v>
      </c>
    </row>
    <row r="2526" spans="2:15">
      <c r="B2526" s="117">
        <v>3322</v>
      </c>
      <c r="C2526" s="112"/>
      <c r="D2526" s="385" t="str">
        <f>D2513</f>
        <v>Plantio de grama esmeralda em placas com terra vegetal</v>
      </c>
      <c r="E2526" s="112" t="s">
        <v>49</v>
      </c>
      <c r="F2526" s="120">
        <v>1</v>
      </c>
      <c r="G2526" s="460">
        <v>6.25</v>
      </c>
      <c r="H2526" s="76">
        <f t="shared" ref="H2526:H2529" si="19">ROUND(G2526*F2526,2)</f>
        <v>6.25</v>
      </c>
    </row>
    <row r="2527" spans="2:15">
      <c r="B2527" s="112" t="s">
        <v>1040</v>
      </c>
      <c r="C2527" s="112"/>
      <c r="D2527" s="385" t="s">
        <v>912</v>
      </c>
      <c r="E2527" s="112" t="s">
        <v>233</v>
      </c>
      <c r="F2527" s="120">
        <v>7.4999999999999997E-2</v>
      </c>
      <c r="G2527" s="460">
        <v>47.14</v>
      </c>
      <c r="H2527" s="76">
        <f t="shared" si="19"/>
        <v>3.54</v>
      </c>
    </row>
    <row r="2528" spans="2:15">
      <c r="B2528" s="117" t="s">
        <v>913</v>
      </c>
      <c r="C2528" s="112"/>
      <c r="D2528" s="385" t="s">
        <v>914</v>
      </c>
      <c r="E2528" s="112" t="s">
        <v>34</v>
      </c>
      <c r="F2528" s="120">
        <v>0.1</v>
      </c>
      <c r="G2528" s="460">
        <v>2.4</v>
      </c>
      <c r="H2528" s="76">
        <f t="shared" si="19"/>
        <v>0.24</v>
      </c>
    </row>
    <row r="2529" spans="2:8">
      <c r="B2529" s="117" t="s">
        <v>915</v>
      </c>
      <c r="C2529" s="112"/>
      <c r="D2529" s="385" t="s">
        <v>916</v>
      </c>
      <c r="E2529" s="112" t="s">
        <v>34</v>
      </c>
      <c r="F2529" s="120">
        <v>0.15</v>
      </c>
      <c r="G2529" s="121">
        <v>7.0000000000000007E-2</v>
      </c>
      <c r="H2529" s="76">
        <f t="shared" si="19"/>
        <v>0.01</v>
      </c>
    </row>
    <row r="2530" spans="2:8">
      <c r="B2530" s="117"/>
      <c r="C2530" s="112"/>
      <c r="D2530" s="125"/>
      <c r="E2530" s="112"/>
      <c r="F2530" s="120"/>
      <c r="G2530" s="121"/>
      <c r="H2530" s="76"/>
    </row>
    <row r="2531" spans="2:8">
      <c r="B2531" s="112"/>
      <c r="C2531" s="112"/>
      <c r="D2531" s="113">
        <v>0</v>
      </c>
      <c r="E2531" s="112">
        <v>0</v>
      </c>
      <c r="F2531" s="114"/>
      <c r="G2531" s="121">
        <v>0</v>
      </c>
      <c r="H2531" s="109"/>
    </row>
    <row r="2532" spans="2:8">
      <c r="B2532" s="112"/>
      <c r="C2532" s="112"/>
      <c r="D2532" s="113" t="s">
        <v>71</v>
      </c>
      <c r="E2532" s="112"/>
      <c r="F2532" s="108"/>
      <c r="G2532" s="122"/>
      <c r="H2532" s="76">
        <f>+H2525+H2519+H2515</f>
        <v>11.719999999999999</v>
      </c>
    </row>
    <row r="2533" spans="2:8">
      <c r="B2533" s="112"/>
      <c r="C2533" s="112"/>
      <c r="D2533" s="113" t="s">
        <v>72</v>
      </c>
      <c r="E2533" s="112" t="s">
        <v>0</v>
      </c>
      <c r="F2533" s="108"/>
      <c r="G2533" s="122"/>
      <c r="H2533" s="76">
        <f>ROUND(H2532*F2533/100,2)</f>
        <v>0</v>
      </c>
    </row>
    <row r="2534" spans="2:8">
      <c r="B2534" s="112"/>
      <c r="C2534" s="112"/>
      <c r="D2534" s="113" t="s">
        <v>73</v>
      </c>
      <c r="E2534" s="112"/>
      <c r="F2534" s="114"/>
      <c r="G2534" s="122"/>
      <c r="H2534" s="76">
        <f>+H2533+H2532</f>
        <v>11.719999999999999</v>
      </c>
    </row>
    <row r="2535" spans="2:8">
      <c r="B2535" s="112"/>
      <c r="C2535" s="112"/>
      <c r="D2535" s="113"/>
      <c r="E2535" s="112"/>
      <c r="F2535" s="114"/>
      <c r="G2535" s="122"/>
      <c r="H2535" s="109"/>
    </row>
    <row r="2536" spans="2:8" ht="57">
      <c r="B2536" s="405" t="s">
        <v>1019</v>
      </c>
      <c r="C2536" s="149" t="s">
        <v>79</v>
      </c>
      <c r="D2536" s="150" t="s">
        <v>890</v>
      </c>
      <c r="E2536" s="149" t="s">
        <v>931</v>
      </c>
      <c r="F2536" s="151">
        <v>1</v>
      </c>
      <c r="G2536" s="445">
        <v>38.479999999999997</v>
      </c>
      <c r="H2536" s="148">
        <v>38.479999999999997</v>
      </c>
    </row>
    <row r="2537" spans="2:8">
      <c r="B2537" s="387"/>
      <c r="C2537" s="387"/>
      <c r="D2537" s="388"/>
      <c r="E2537" s="387"/>
      <c r="F2537" s="389"/>
      <c r="G2537" s="390"/>
      <c r="H2537" s="391"/>
    </row>
    <row r="2538" spans="2:8">
      <c r="B2538" s="392"/>
      <c r="C2538" s="392"/>
      <c r="D2538" s="393" t="s">
        <v>65</v>
      </c>
      <c r="E2538" s="392"/>
      <c r="F2538" s="394"/>
      <c r="G2538" s="395"/>
      <c r="H2538" s="396">
        <v>0</v>
      </c>
    </row>
    <row r="2539" spans="2:8">
      <c r="B2539" s="397"/>
      <c r="C2539" s="397"/>
      <c r="D2539" s="393"/>
      <c r="E2539" s="392"/>
      <c r="F2539" s="398"/>
      <c r="G2539" s="399"/>
      <c r="H2539" s="396">
        <v>0</v>
      </c>
    </row>
    <row r="2540" spans="2:8">
      <c r="B2540" s="397"/>
      <c r="C2540" s="397"/>
      <c r="D2540" s="393"/>
      <c r="E2540" s="392"/>
      <c r="F2540" s="398"/>
      <c r="G2540" s="456"/>
      <c r="H2540" s="396">
        <v>0</v>
      </c>
    </row>
    <row r="2541" spans="2:8">
      <c r="B2541" s="392"/>
      <c r="C2541" s="392"/>
      <c r="D2541" s="393" t="s">
        <v>66</v>
      </c>
      <c r="E2541" s="392"/>
      <c r="F2541" s="398">
        <v>0</v>
      </c>
      <c r="G2541" s="457"/>
      <c r="H2541" s="396">
        <v>38.479999999999997</v>
      </c>
    </row>
    <row r="2542" spans="2:8">
      <c r="B2542" s="403" t="s">
        <v>74</v>
      </c>
      <c r="C2542" s="397"/>
      <c r="D2542" s="393" t="s">
        <v>75</v>
      </c>
      <c r="E2542" s="392" t="s">
        <v>76</v>
      </c>
      <c r="F2542" s="398">
        <v>4</v>
      </c>
      <c r="G2542" s="456">
        <v>8.3000000000000007</v>
      </c>
      <c r="H2542" s="396">
        <v>38.479999999999997</v>
      </c>
    </row>
    <row r="2543" spans="2:8">
      <c r="B2543" s="403"/>
      <c r="C2543" s="397"/>
      <c r="D2543" s="393"/>
      <c r="E2543" s="392"/>
      <c r="F2543" s="398"/>
      <c r="G2543" s="456"/>
      <c r="H2543" s="396">
        <v>0</v>
      </c>
    </row>
    <row r="2544" spans="2:8">
      <c r="B2544" s="397"/>
      <c r="C2544" s="397"/>
      <c r="D2544" s="393"/>
      <c r="E2544" s="392"/>
      <c r="F2544" s="398"/>
      <c r="G2544" s="399">
        <v>0</v>
      </c>
      <c r="H2544" s="396">
        <v>0</v>
      </c>
    </row>
    <row r="2545" spans="2:8">
      <c r="B2545" s="392"/>
      <c r="C2545" s="392"/>
      <c r="D2545" s="393" t="s">
        <v>67</v>
      </c>
      <c r="E2545" s="392" t="s">
        <v>0</v>
      </c>
      <c r="F2545" s="803">
        <v>120.18</v>
      </c>
      <c r="G2545" s="803"/>
      <c r="H2545" s="396"/>
    </row>
    <row r="2546" spans="2:8">
      <c r="B2546" s="392"/>
      <c r="C2546" s="392"/>
      <c r="D2546" s="393"/>
      <c r="E2546" s="392"/>
      <c r="F2546" s="398"/>
      <c r="G2546" s="400"/>
      <c r="H2546" s="401"/>
    </row>
    <row r="2547" spans="2:8">
      <c r="B2547" s="392"/>
      <c r="C2547" s="392"/>
      <c r="D2547" s="393" t="s">
        <v>68</v>
      </c>
      <c r="E2547" s="392"/>
      <c r="F2547" s="398"/>
      <c r="G2547" s="400"/>
      <c r="H2547" s="396">
        <v>0</v>
      </c>
    </row>
    <row r="2548" spans="2:8">
      <c r="B2548" s="404"/>
      <c r="C2548" s="397"/>
      <c r="D2548" s="393"/>
      <c r="E2548" s="392"/>
      <c r="F2548" s="398"/>
      <c r="G2548" s="399"/>
      <c r="H2548" s="396">
        <v>0</v>
      </c>
    </row>
    <row r="2549" spans="2:8">
      <c r="B2549" s="402"/>
      <c r="C2549" s="397"/>
      <c r="D2549" s="393"/>
      <c r="E2549" s="392"/>
      <c r="F2549" s="398"/>
      <c r="G2549" s="399"/>
      <c r="H2549" s="396">
        <v>0</v>
      </c>
    </row>
    <row r="2550" spans="2:8">
      <c r="B2550" s="397"/>
      <c r="C2550" s="397"/>
      <c r="D2550" s="393"/>
      <c r="E2550" s="392"/>
      <c r="F2550" s="398"/>
      <c r="G2550" s="399">
        <v>0</v>
      </c>
      <c r="H2550" s="396">
        <v>0</v>
      </c>
    </row>
    <row r="2551" spans="2:8">
      <c r="B2551" s="392"/>
      <c r="C2551" s="392"/>
      <c r="D2551" s="393"/>
      <c r="E2551" s="392">
        <v>0</v>
      </c>
      <c r="F2551" s="394"/>
      <c r="G2551" s="399">
        <v>0</v>
      </c>
      <c r="H2551" s="396"/>
    </row>
    <row r="2552" spans="2:8">
      <c r="B2552" s="392"/>
      <c r="C2552" s="392"/>
      <c r="D2552" s="393" t="s">
        <v>71</v>
      </c>
      <c r="E2552" s="392"/>
      <c r="F2552" s="389"/>
      <c r="G2552" s="400"/>
      <c r="H2552" s="396">
        <v>38.479999999999997</v>
      </c>
    </row>
    <row r="2553" spans="2:8">
      <c r="B2553" s="392"/>
      <c r="C2553" s="392"/>
      <c r="D2553" s="393" t="s">
        <v>72</v>
      </c>
      <c r="E2553" s="392" t="s">
        <v>0</v>
      </c>
      <c r="F2553" s="389"/>
      <c r="G2553" s="400"/>
      <c r="H2553" s="396">
        <v>0</v>
      </c>
    </row>
    <row r="2554" spans="2:8">
      <c r="B2554" s="392"/>
      <c r="C2554" s="392"/>
      <c r="D2554" s="393" t="s">
        <v>73</v>
      </c>
      <c r="E2554" s="392"/>
      <c r="F2554" s="394"/>
      <c r="G2554" s="400"/>
      <c r="H2554" s="396">
        <v>38.479999999999997</v>
      </c>
    </row>
    <row r="2555" spans="2:8">
      <c r="B2555" s="392"/>
      <c r="C2555" s="392"/>
      <c r="D2555" s="393"/>
      <c r="E2555" s="392"/>
      <c r="F2555" s="394"/>
      <c r="G2555" s="400"/>
      <c r="H2555" s="396"/>
    </row>
    <row r="2557" spans="2:8" ht="57">
      <c r="B2557" s="282" t="s">
        <v>1007</v>
      </c>
      <c r="C2557" s="149" t="s">
        <v>1057</v>
      </c>
      <c r="D2557" s="150" t="str">
        <f>Orçamento!D376</f>
        <v>COIFA EM AÇOINOX COM EXAUSTOR MANUAL COM DIÂMETRO DE 30CM EM FORMATO DE CHAPÉU CHINES COM LARGURA DE 1600MMx ALTURA 410MM</v>
      </c>
      <c r="E2557" s="149" t="s">
        <v>31</v>
      </c>
      <c r="F2557" s="151">
        <v>1</v>
      </c>
      <c r="G2557" s="147">
        <f>H2573</f>
        <v>5886.43</v>
      </c>
      <c r="H2557" s="148">
        <f>TRUNC(G2557*F2557,2)</f>
        <v>5886.43</v>
      </c>
    </row>
    <row r="2558" spans="2:8">
      <c r="B2558" s="387"/>
      <c r="C2558" s="387"/>
      <c r="D2558" s="388"/>
      <c r="E2558" s="387"/>
      <c r="F2558" s="389"/>
      <c r="G2558" s="390"/>
      <c r="H2558" s="391"/>
    </row>
    <row r="2559" spans="2:8">
      <c r="B2559" s="392"/>
      <c r="C2559" s="392"/>
      <c r="D2559" s="393" t="s">
        <v>65</v>
      </c>
      <c r="E2559" s="392"/>
      <c r="F2559" s="394"/>
      <c r="G2559" s="395"/>
      <c r="H2559" s="396">
        <f>SUM(H2560:H2561)</f>
        <v>0</v>
      </c>
    </row>
    <row r="2560" spans="2:8">
      <c r="B2560" s="397"/>
      <c r="C2560" s="397"/>
      <c r="D2560" s="393"/>
      <c r="E2560" s="392"/>
      <c r="F2560" s="398"/>
      <c r="G2560" s="399"/>
      <c r="H2560" s="396">
        <f>ROUND(G2560*F2560,2)</f>
        <v>0</v>
      </c>
    </row>
    <row r="2561" spans="2:8">
      <c r="B2561" s="397"/>
      <c r="C2561" s="397"/>
      <c r="D2561" s="393"/>
      <c r="E2561" s="392"/>
      <c r="F2561" s="398"/>
      <c r="G2561" s="456"/>
      <c r="H2561" s="396">
        <f>ROUND(G2561*F2561,2)</f>
        <v>0</v>
      </c>
    </row>
    <row r="2562" spans="2:8">
      <c r="B2562" s="392"/>
      <c r="C2562" s="392"/>
      <c r="D2562" s="393" t="s">
        <v>1056</v>
      </c>
      <c r="E2562" s="392"/>
      <c r="F2562" s="398">
        <v>0</v>
      </c>
      <c r="G2562" s="457"/>
      <c r="H2562" s="396">
        <f>SUM(H2563:H2565)</f>
        <v>1386.4299999999998</v>
      </c>
    </row>
    <row r="2563" spans="2:8">
      <c r="B2563" s="403">
        <v>6111</v>
      </c>
      <c r="C2563" s="397"/>
      <c r="D2563" s="393" t="s">
        <v>97</v>
      </c>
      <c r="E2563" s="392" t="s">
        <v>94</v>
      </c>
      <c r="F2563" s="389">
        <v>44.52</v>
      </c>
      <c r="G2563" s="456">
        <v>8.3000000000000007</v>
      </c>
      <c r="H2563" s="396">
        <f>ROUND(G2563*F2563,2)</f>
        <v>369.52</v>
      </c>
    </row>
    <row r="2564" spans="2:8">
      <c r="B2564" s="403">
        <v>2701</v>
      </c>
      <c r="C2564" s="397"/>
      <c r="D2564" s="393" t="s">
        <v>1055</v>
      </c>
      <c r="E2564" s="392" t="s">
        <v>94</v>
      </c>
      <c r="F2564" s="389">
        <v>70.180000000000007</v>
      </c>
      <c r="G2564" s="456">
        <v>14.49</v>
      </c>
      <c r="H2564" s="396">
        <f>ROUND(G2564*F2564,2)</f>
        <v>1016.91</v>
      </c>
    </row>
    <row r="2565" spans="2:8">
      <c r="B2565" s="397"/>
      <c r="C2565" s="397"/>
      <c r="D2565" s="393"/>
      <c r="E2565" s="392"/>
      <c r="F2565" s="398"/>
      <c r="G2565" s="456">
        <v>0</v>
      </c>
      <c r="H2565" s="396">
        <f>ROUND(G2565*F2565,2)</f>
        <v>0</v>
      </c>
    </row>
    <row r="2566" spans="2:8">
      <c r="B2566" s="392"/>
      <c r="C2566" s="392"/>
      <c r="D2566" s="393"/>
      <c r="E2566" s="392"/>
      <c r="F2566" s="398"/>
      <c r="G2566" s="400"/>
      <c r="H2566" s="401"/>
    </row>
    <row r="2567" spans="2:8">
      <c r="B2567" s="392"/>
      <c r="C2567" s="392"/>
      <c r="D2567" s="393" t="s">
        <v>68</v>
      </c>
      <c r="E2567" s="392"/>
      <c r="F2567" s="398"/>
      <c r="G2567" s="400"/>
      <c r="H2567" s="396">
        <f>SUM(H2568:H2570)</f>
        <v>4500</v>
      </c>
    </row>
    <row r="2568" spans="2:8" ht="24">
      <c r="B2568" s="397" t="s">
        <v>305</v>
      </c>
      <c r="C2568" s="397"/>
      <c r="D2568" s="393" t="str">
        <f>D2557</f>
        <v>COIFA EM AÇOINOX COM EXAUSTOR MANUAL COM DIÂMETRO DE 30CM EM FORMATO DE CHAPÉU CHINES COM LARGURA DE 1600MMx ALTURA 410MM</v>
      </c>
      <c r="E2568" s="392" t="s">
        <v>42</v>
      </c>
      <c r="F2568" s="409">
        <v>1</v>
      </c>
      <c r="G2568" s="399">
        <v>4500</v>
      </c>
      <c r="H2568" s="396">
        <f>ROUND(G2568*F2568,2)</f>
        <v>4500</v>
      </c>
    </row>
    <row r="2569" spans="2:8">
      <c r="B2569" s="397"/>
      <c r="C2569" s="397"/>
      <c r="D2569" s="393"/>
      <c r="E2569" s="392"/>
      <c r="F2569" s="409"/>
      <c r="G2569" s="399"/>
      <c r="H2569" s="396">
        <f>ROUND(G2569*F2569,2)</f>
        <v>0</v>
      </c>
    </row>
    <row r="2570" spans="2:8">
      <c r="B2570" s="392"/>
      <c r="C2570" s="392"/>
      <c r="D2570" s="393"/>
      <c r="E2570" s="392">
        <v>0</v>
      </c>
      <c r="F2570" s="394"/>
      <c r="G2570" s="399">
        <v>0</v>
      </c>
      <c r="H2570" s="396"/>
    </row>
    <row r="2571" spans="2:8">
      <c r="B2571" s="392"/>
      <c r="C2571" s="392"/>
      <c r="D2571" s="393" t="s">
        <v>71</v>
      </c>
      <c r="E2571" s="392"/>
      <c r="F2571" s="389"/>
      <c r="G2571" s="400"/>
      <c r="H2571" s="396">
        <f>+H2567+H2562+H2559</f>
        <v>5886.43</v>
      </c>
    </row>
    <row r="2572" spans="2:8">
      <c r="B2572" s="392"/>
      <c r="C2572" s="392"/>
      <c r="D2572" s="393" t="s">
        <v>72</v>
      </c>
      <c r="E2572" s="392" t="s">
        <v>0</v>
      </c>
      <c r="F2572" s="389"/>
      <c r="G2572" s="400"/>
      <c r="H2572" s="396">
        <f>ROUND(H2571*F2572/100,2)</f>
        <v>0</v>
      </c>
    </row>
    <row r="2573" spans="2:8">
      <c r="B2573" s="392"/>
      <c r="C2573" s="392"/>
      <c r="D2573" s="393" t="s">
        <v>73</v>
      </c>
      <c r="E2573" s="392"/>
      <c r="F2573" s="394"/>
      <c r="G2573" s="400"/>
      <c r="H2573" s="396">
        <f>+H2572+H2571</f>
        <v>5886.43</v>
      </c>
    </row>
    <row r="2575" spans="2:8">
      <c r="B2575" s="172"/>
      <c r="C2575" s="102"/>
      <c r="D2575" s="102"/>
      <c r="E2575" s="102"/>
      <c r="F2575" s="102"/>
      <c r="G2575" s="300"/>
      <c r="H2575" s="102"/>
    </row>
    <row r="2577" spans="2:8" ht="28.5">
      <c r="B2577" s="469" t="s">
        <v>1148</v>
      </c>
      <c r="C2577" s="149" t="s">
        <v>1165</v>
      </c>
      <c r="D2577" s="150" t="s">
        <v>178</v>
      </c>
      <c r="E2577" s="149" t="s">
        <v>28</v>
      </c>
      <c r="F2577" s="151" t="s">
        <v>368</v>
      </c>
      <c r="G2577" s="445"/>
      <c r="H2577" s="148">
        <f>H2587</f>
        <v>15.636324999999999</v>
      </c>
    </row>
    <row r="2578" spans="2:8" ht="25.5">
      <c r="B2578" s="467" t="s">
        <v>1149</v>
      </c>
      <c r="C2578" s="466">
        <v>94970</v>
      </c>
      <c r="D2578" s="188" t="s">
        <v>1142</v>
      </c>
      <c r="E2578" s="467" t="s">
        <v>233</v>
      </c>
      <c r="F2578" s="467">
        <v>0.01</v>
      </c>
      <c r="G2578" s="471">
        <v>283.25</v>
      </c>
      <c r="H2578" s="470">
        <f>G2578*F2578</f>
        <v>2.8325</v>
      </c>
    </row>
    <row r="2579" spans="2:8" ht="24">
      <c r="B2579" s="467" t="s">
        <v>1149</v>
      </c>
      <c r="C2579" s="467" t="s">
        <v>1150</v>
      </c>
      <c r="D2579" s="468" t="s">
        <v>1151</v>
      </c>
      <c r="E2579" s="467" t="s">
        <v>76</v>
      </c>
      <c r="F2579" s="467">
        <v>0.123</v>
      </c>
      <c r="G2579" s="472">
        <v>12.8</v>
      </c>
      <c r="H2579" s="470">
        <f t="shared" ref="H2579:H2585" si="20">G2579*F2579</f>
        <v>1.5744</v>
      </c>
    </row>
    <row r="2580" spans="2:8" ht="24">
      <c r="B2580" s="467" t="s">
        <v>1149</v>
      </c>
      <c r="C2580" s="467" t="s">
        <v>1152</v>
      </c>
      <c r="D2580" s="468" t="s">
        <v>1153</v>
      </c>
      <c r="E2580" s="467" t="s">
        <v>76</v>
      </c>
      <c r="F2580" s="467">
        <v>7.4999999999999997E-2</v>
      </c>
      <c r="G2580" s="472">
        <v>15.57</v>
      </c>
      <c r="H2580" s="470">
        <f t="shared" si="20"/>
        <v>1.1677500000000001</v>
      </c>
    </row>
    <row r="2581" spans="2:8" ht="24">
      <c r="B2581" s="467" t="s">
        <v>1149</v>
      </c>
      <c r="C2581" s="467" t="s">
        <v>1154</v>
      </c>
      <c r="D2581" s="468" t="s">
        <v>1155</v>
      </c>
      <c r="E2581" s="467" t="s">
        <v>76</v>
      </c>
      <c r="F2581" s="467">
        <v>0.02</v>
      </c>
      <c r="G2581" s="472">
        <v>15.57</v>
      </c>
      <c r="H2581" s="470">
        <f t="shared" si="20"/>
        <v>0.31140000000000001</v>
      </c>
    </row>
    <row r="2582" spans="2:8" ht="24">
      <c r="B2582" s="467" t="s">
        <v>1149</v>
      </c>
      <c r="C2582" s="467" t="s">
        <v>1156</v>
      </c>
      <c r="D2582" s="468" t="s">
        <v>131</v>
      </c>
      <c r="E2582" s="467" t="s">
        <v>76</v>
      </c>
      <c r="F2582" s="467">
        <v>0.06</v>
      </c>
      <c r="G2582" s="472">
        <v>12.7</v>
      </c>
      <c r="H2582" s="470">
        <f t="shared" si="20"/>
        <v>0.7619999999999999</v>
      </c>
    </row>
    <row r="2583" spans="2:8" ht="48">
      <c r="B2583" s="467" t="s">
        <v>1149</v>
      </c>
      <c r="C2583" s="467" t="s">
        <v>1157</v>
      </c>
      <c r="D2583" s="468" t="s">
        <v>1158</v>
      </c>
      <c r="E2583" s="467" t="s">
        <v>34</v>
      </c>
      <c r="F2583" s="467">
        <v>0.72</v>
      </c>
      <c r="G2583" s="472">
        <v>10.44</v>
      </c>
      <c r="H2583" s="470">
        <f t="shared" si="20"/>
        <v>7.516799999999999</v>
      </c>
    </row>
    <row r="2584" spans="2:8">
      <c r="B2584" s="467" t="s">
        <v>1159</v>
      </c>
      <c r="C2584" s="467" t="s">
        <v>1160</v>
      </c>
      <c r="D2584" s="468" t="s">
        <v>1161</v>
      </c>
      <c r="E2584" s="467" t="s">
        <v>34</v>
      </c>
      <c r="F2584" s="467">
        <v>0.01</v>
      </c>
      <c r="G2584" s="129">
        <v>8.4600000000000009</v>
      </c>
      <c r="H2584" s="470">
        <f t="shared" si="20"/>
        <v>8.4600000000000009E-2</v>
      </c>
    </row>
    <row r="2585" spans="2:8">
      <c r="B2585" s="467" t="s">
        <v>1159</v>
      </c>
      <c r="C2585" s="467" t="s">
        <v>1162</v>
      </c>
      <c r="D2585" s="468" t="s">
        <v>1163</v>
      </c>
      <c r="E2585" s="467" t="s">
        <v>28</v>
      </c>
      <c r="F2585" s="467">
        <v>0.22189999999999999</v>
      </c>
      <c r="G2585" s="129">
        <v>6.25</v>
      </c>
      <c r="H2585" s="470">
        <f t="shared" si="20"/>
        <v>1.3868749999999999</v>
      </c>
    </row>
    <row r="2586" spans="2:8">
      <c r="B2586" s="129"/>
      <c r="C2586" s="129"/>
      <c r="D2586" s="129"/>
      <c r="E2586" s="129"/>
      <c r="F2586" s="129"/>
      <c r="G2586" s="129"/>
      <c r="H2586" s="129"/>
    </row>
    <row r="2587" spans="2:8">
      <c r="B2587" s="129"/>
      <c r="C2587" s="129"/>
      <c r="D2587" s="129"/>
      <c r="E2587" s="129"/>
      <c r="F2587" s="129"/>
      <c r="G2587" s="129" t="s">
        <v>1164</v>
      </c>
      <c r="H2587" s="470">
        <f>H2585+H2584+H2583+H2582+H2581+H2580+H2579+H2578</f>
        <v>15.636324999999999</v>
      </c>
    </row>
    <row r="2589" spans="2:8" ht="42.75">
      <c r="B2589" s="469" t="s">
        <v>1167</v>
      </c>
      <c r="C2589" s="149" t="s">
        <v>1176</v>
      </c>
      <c r="D2589" s="150" t="s">
        <v>1168</v>
      </c>
      <c r="E2589" s="149" t="s">
        <v>1169</v>
      </c>
      <c r="F2589" s="151" t="s">
        <v>368</v>
      </c>
      <c r="G2589" s="445"/>
      <c r="H2589" s="148"/>
    </row>
    <row r="2590" spans="2:8" ht="24">
      <c r="B2590" s="467" t="s">
        <v>1149</v>
      </c>
      <c r="C2590" s="467" t="s">
        <v>1154</v>
      </c>
      <c r="D2590" s="468" t="s">
        <v>1155</v>
      </c>
      <c r="E2590" s="467" t="s">
        <v>76</v>
      </c>
      <c r="F2590" s="467">
        <v>0.5</v>
      </c>
      <c r="G2590" s="470">
        <v>15.57</v>
      </c>
      <c r="H2590" s="470">
        <f>G2590*F2590</f>
        <v>7.7850000000000001</v>
      </c>
    </row>
    <row r="2591" spans="2:8" ht="24">
      <c r="B2591" s="467" t="s">
        <v>1149</v>
      </c>
      <c r="C2591" s="467" t="s">
        <v>1170</v>
      </c>
      <c r="D2591" s="468" t="s">
        <v>1171</v>
      </c>
      <c r="E2591" s="467" t="s">
        <v>76</v>
      </c>
      <c r="F2591" s="467">
        <v>1.1000000000000001</v>
      </c>
      <c r="G2591" s="470">
        <v>14.96</v>
      </c>
      <c r="H2591" s="470">
        <f t="shared" ref="H2591:H2594" si="21">G2591*F2591</f>
        <v>16.456000000000003</v>
      </c>
    </row>
    <row r="2592" spans="2:8" ht="24">
      <c r="B2592" s="467" t="s">
        <v>1149</v>
      </c>
      <c r="C2592" s="467" t="s">
        <v>1156</v>
      </c>
      <c r="D2592" s="468" t="s">
        <v>131</v>
      </c>
      <c r="E2592" s="467" t="s">
        <v>76</v>
      </c>
      <c r="F2592" s="467">
        <v>1.9</v>
      </c>
      <c r="G2592" s="470">
        <v>12.7</v>
      </c>
      <c r="H2592" s="470">
        <f t="shared" si="21"/>
        <v>24.13</v>
      </c>
    </row>
    <row r="2593" spans="2:8" ht="24">
      <c r="B2593" s="467" t="s">
        <v>1149</v>
      </c>
      <c r="C2593" s="467" t="s">
        <v>1172</v>
      </c>
      <c r="D2593" s="468" t="s">
        <v>1173</v>
      </c>
      <c r="E2593" s="467" t="s">
        <v>233</v>
      </c>
      <c r="F2593" s="467">
        <v>6.0000000000000001E-3</v>
      </c>
      <c r="G2593" s="470">
        <v>371.69</v>
      </c>
      <c r="H2593" s="470">
        <f t="shared" si="21"/>
        <v>2.23014</v>
      </c>
    </row>
    <row r="2594" spans="2:8" ht="36">
      <c r="B2594" s="467" t="s">
        <v>1159</v>
      </c>
      <c r="C2594" s="467" t="s">
        <v>1174</v>
      </c>
      <c r="D2594" s="468" t="s">
        <v>1175</v>
      </c>
      <c r="E2594" s="467" t="s">
        <v>1169</v>
      </c>
      <c r="F2594" s="467">
        <v>1</v>
      </c>
      <c r="G2594" s="470">
        <v>648.94000000000005</v>
      </c>
      <c r="H2594" s="470">
        <f t="shared" si="21"/>
        <v>648.94000000000005</v>
      </c>
    </row>
    <row r="2595" spans="2:8">
      <c r="B2595" s="129"/>
      <c r="C2595" s="129"/>
      <c r="D2595" s="129"/>
      <c r="E2595" s="129"/>
      <c r="F2595" s="129"/>
      <c r="G2595" s="129"/>
      <c r="H2595" s="129"/>
    </row>
    <row r="2596" spans="2:8">
      <c r="B2596" s="129"/>
      <c r="C2596" s="129"/>
      <c r="D2596" s="129"/>
      <c r="E2596" s="129"/>
      <c r="F2596" s="129"/>
      <c r="G2596" s="129" t="s">
        <v>1164</v>
      </c>
      <c r="H2596" s="470">
        <f>H2594+H2593+H2592+H2591+H2590</f>
        <v>699.54114000000004</v>
      </c>
    </row>
    <row r="2598" spans="2:8" ht="28.5">
      <c r="B2598" s="469" t="s">
        <v>1149</v>
      </c>
      <c r="C2598" s="149" t="s">
        <v>1183</v>
      </c>
      <c r="D2598" s="150" t="s">
        <v>1177</v>
      </c>
      <c r="E2598" s="149" t="s">
        <v>1169</v>
      </c>
      <c r="F2598" s="151" t="s">
        <v>368</v>
      </c>
      <c r="G2598" s="445"/>
      <c r="H2598" s="148">
        <f>H2605</f>
        <v>750.50940000000014</v>
      </c>
    </row>
    <row r="2599" spans="2:8" ht="24">
      <c r="B2599" s="467" t="s">
        <v>1149</v>
      </c>
      <c r="C2599" s="467" t="s">
        <v>1154</v>
      </c>
      <c r="D2599" s="468" t="s">
        <v>1155</v>
      </c>
      <c r="E2599" s="467" t="s">
        <v>76</v>
      </c>
      <c r="F2599" s="467">
        <v>1</v>
      </c>
      <c r="G2599" s="477">
        <v>15.57</v>
      </c>
      <c r="H2599" s="470">
        <f>F2599*G2599</f>
        <v>15.57</v>
      </c>
    </row>
    <row r="2600" spans="2:8" ht="24">
      <c r="B2600" s="467" t="s">
        <v>1149</v>
      </c>
      <c r="C2600" s="467" t="s">
        <v>1156</v>
      </c>
      <c r="D2600" s="468" t="s">
        <v>131</v>
      </c>
      <c r="E2600" s="467" t="s">
        <v>76</v>
      </c>
      <c r="F2600" s="467">
        <v>1.1000000000000001</v>
      </c>
      <c r="G2600" s="470">
        <v>12.7</v>
      </c>
      <c r="H2600" s="470">
        <f>F2600*G2600</f>
        <v>13.97</v>
      </c>
    </row>
    <row r="2601" spans="2:8">
      <c r="B2601" s="467" t="s">
        <v>1159</v>
      </c>
      <c r="C2601" s="467" t="s">
        <v>1178</v>
      </c>
      <c r="D2601" s="468" t="s">
        <v>1179</v>
      </c>
      <c r="E2601" s="467" t="s">
        <v>233</v>
      </c>
      <c r="F2601" s="467">
        <v>5.0000000000000001E-3</v>
      </c>
      <c r="G2601" s="470">
        <v>53</v>
      </c>
      <c r="H2601" s="470">
        <f>F2601*G2601</f>
        <v>0.26500000000000001</v>
      </c>
    </row>
    <row r="2602" spans="2:8" ht="24">
      <c r="B2602" s="467" t="s">
        <v>1159</v>
      </c>
      <c r="C2602" s="467" t="s">
        <v>1180</v>
      </c>
      <c r="D2602" s="468" t="s">
        <v>1181</v>
      </c>
      <c r="E2602" s="467" t="s">
        <v>1169</v>
      </c>
      <c r="F2602" s="467">
        <v>1.1000000000000001</v>
      </c>
      <c r="G2602" s="129">
        <v>654.28</v>
      </c>
      <c r="H2602" s="470">
        <f>F2602*G2602</f>
        <v>719.70800000000008</v>
      </c>
    </row>
    <row r="2603" spans="2:8">
      <c r="B2603" s="467" t="s">
        <v>1159</v>
      </c>
      <c r="C2603" s="467" t="s">
        <v>1182</v>
      </c>
      <c r="D2603" s="468" t="s">
        <v>1137</v>
      </c>
      <c r="E2603" s="467" t="s">
        <v>34</v>
      </c>
      <c r="F2603" s="467">
        <v>2.12</v>
      </c>
      <c r="G2603" s="129">
        <v>0.47</v>
      </c>
      <c r="H2603" s="470">
        <f>F2603*G2603</f>
        <v>0.99639999999999995</v>
      </c>
    </row>
    <row r="2604" spans="2:8">
      <c r="B2604" s="129"/>
      <c r="C2604" s="129"/>
      <c r="D2604" s="129"/>
      <c r="E2604" s="129"/>
      <c r="F2604" s="129"/>
      <c r="G2604" s="129"/>
      <c r="H2604" s="129"/>
    </row>
    <row r="2605" spans="2:8">
      <c r="B2605" s="129"/>
      <c r="C2605" s="129"/>
      <c r="D2605" s="129"/>
      <c r="E2605" s="129"/>
      <c r="F2605" s="129"/>
      <c r="G2605" s="129" t="s">
        <v>1164</v>
      </c>
      <c r="H2605" s="470">
        <f>H2599+H2602+H2601+H2600+H2603</f>
        <v>750.50940000000014</v>
      </c>
    </row>
    <row r="2607" spans="2:8" ht="28.5">
      <c r="B2607" s="469" t="s">
        <v>1184</v>
      </c>
      <c r="C2607" s="149" t="s">
        <v>1187</v>
      </c>
      <c r="D2607" s="150" t="s">
        <v>988</v>
      </c>
      <c r="E2607" s="149" t="s">
        <v>1169</v>
      </c>
      <c r="F2607" s="151" t="s">
        <v>368</v>
      </c>
      <c r="G2607" s="445"/>
      <c r="H2607" s="148">
        <f>H2612</f>
        <v>24.6614</v>
      </c>
    </row>
    <row r="2608" spans="2:8" ht="24">
      <c r="B2608" s="467" t="s">
        <v>1149</v>
      </c>
      <c r="C2608" s="467" t="s">
        <v>1185</v>
      </c>
      <c r="D2608" s="468" t="s">
        <v>1186</v>
      </c>
      <c r="E2608" s="467" t="s">
        <v>233</v>
      </c>
      <c r="F2608" s="467">
        <v>0.02</v>
      </c>
      <c r="G2608" s="129">
        <v>384.97</v>
      </c>
      <c r="H2608" s="470">
        <f>G2608*F2608</f>
        <v>7.6994000000000007</v>
      </c>
    </row>
    <row r="2609" spans="2:8" ht="24">
      <c r="B2609" s="467" t="s">
        <v>1149</v>
      </c>
      <c r="C2609" s="467" t="s">
        <v>1154</v>
      </c>
      <c r="D2609" s="468" t="s">
        <v>1155</v>
      </c>
      <c r="E2609" s="467" t="s">
        <v>76</v>
      </c>
      <c r="F2609" s="467">
        <v>0.6</v>
      </c>
      <c r="G2609" s="129">
        <v>15.57</v>
      </c>
      <c r="H2609" s="470">
        <f t="shared" ref="H2609:H2610" si="22">G2609*F2609</f>
        <v>9.3420000000000005</v>
      </c>
    </row>
    <row r="2610" spans="2:8" ht="24">
      <c r="B2610" s="467" t="s">
        <v>1149</v>
      </c>
      <c r="C2610" s="467" t="s">
        <v>1156</v>
      </c>
      <c r="D2610" s="468" t="s">
        <v>131</v>
      </c>
      <c r="E2610" s="467" t="s">
        <v>76</v>
      </c>
      <c r="F2610" s="467">
        <v>0.6</v>
      </c>
      <c r="G2610" s="129">
        <v>12.7</v>
      </c>
      <c r="H2610" s="470">
        <f t="shared" si="22"/>
        <v>7.6199999999999992</v>
      </c>
    </row>
    <row r="2611" spans="2:8">
      <c r="B2611" s="129"/>
      <c r="C2611" s="129"/>
      <c r="D2611" s="129"/>
      <c r="E2611" s="129"/>
      <c r="F2611" s="129"/>
      <c r="G2611" s="129"/>
      <c r="H2611" s="129"/>
    </row>
    <row r="2612" spans="2:8">
      <c r="B2612" s="129"/>
      <c r="C2612" s="129"/>
      <c r="D2612" s="129"/>
      <c r="E2612" s="129"/>
      <c r="F2612" s="129"/>
      <c r="G2612" s="129" t="s">
        <v>1164</v>
      </c>
      <c r="H2612" s="470">
        <f>H2610+H2609+H2608</f>
        <v>24.6614</v>
      </c>
    </row>
    <row r="2614" spans="2:8" ht="28.5">
      <c r="B2614" s="469" t="s">
        <v>1189</v>
      </c>
      <c r="C2614" s="149" t="s">
        <v>1203</v>
      </c>
      <c r="D2614" s="150" t="s">
        <v>1190</v>
      </c>
      <c r="E2614" s="149" t="s">
        <v>520</v>
      </c>
      <c r="F2614" s="151" t="s">
        <v>368</v>
      </c>
      <c r="G2614" s="445"/>
      <c r="H2614" s="148">
        <f>H2622</f>
        <v>290.217018</v>
      </c>
    </row>
    <row r="2615" spans="2:8" ht="24">
      <c r="B2615" s="480" t="s">
        <v>1149</v>
      </c>
      <c r="C2615" s="480" t="s">
        <v>1191</v>
      </c>
      <c r="D2615" s="481" t="s">
        <v>1192</v>
      </c>
      <c r="E2615" s="480" t="s">
        <v>76</v>
      </c>
      <c r="F2615" s="480">
        <v>0.184</v>
      </c>
      <c r="G2615" s="129">
        <v>13.08</v>
      </c>
      <c r="H2615" s="470">
        <f>F2615*G2615</f>
        <v>2.40672</v>
      </c>
    </row>
    <row r="2616" spans="2:8" ht="24">
      <c r="B2616" s="480" t="s">
        <v>1149</v>
      </c>
      <c r="C2616" s="480" t="s">
        <v>1193</v>
      </c>
      <c r="D2616" s="481" t="s">
        <v>1194</v>
      </c>
      <c r="E2616" s="480" t="s">
        <v>76</v>
      </c>
      <c r="F2616" s="480">
        <v>0.184</v>
      </c>
      <c r="G2616" s="129">
        <v>15.95</v>
      </c>
      <c r="H2616" s="470">
        <f t="shared" ref="H2616:H2620" si="23">F2616*G2616</f>
        <v>2.9347999999999996</v>
      </c>
    </row>
    <row r="2617" spans="2:8" ht="24">
      <c r="B2617" s="480" t="s">
        <v>1159</v>
      </c>
      <c r="C2617" s="480" t="s">
        <v>1195</v>
      </c>
      <c r="D2617" s="481" t="s">
        <v>1196</v>
      </c>
      <c r="E2617" s="480" t="s">
        <v>520</v>
      </c>
      <c r="F2617" s="480">
        <v>1</v>
      </c>
      <c r="G2617" s="129">
        <v>282.67</v>
      </c>
      <c r="H2617" s="470">
        <f t="shared" si="23"/>
        <v>282.67</v>
      </c>
    </row>
    <row r="2618" spans="2:8">
      <c r="B2618" s="480" t="s">
        <v>1159</v>
      </c>
      <c r="C2618" s="480" t="s">
        <v>1197</v>
      </c>
      <c r="D2618" s="481" t="s">
        <v>1198</v>
      </c>
      <c r="E2618" s="480" t="s">
        <v>520</v>
      </c>
      <c r="F2618" s="480">
        <v>3.5000000000000001E-3</v>
      </c>
      <c r="G2618" s="129">
        <v>44.26</v>
      </c>
      <c r="H2618" s="470">
        <f t="shared" si="23"/>
        <v>0.15490999999999999</v>
      </c>
    </row>
    <row r="2619" spans="2:8">
      <c r="B2619" s="480" t="s">
        <v>1159</v>
      </c>
      <c r="C2619" s="480" t="s">
        <v>1199</v>
      </c>
      <c r="D2619" s="481" t="s">
        <v>1200</v>
      </c>
      <c r="E2619" s="480" t="s">
        <v>520</v>
      </c>
      <c r="F2619" s="480">
        <v>4.1399999999999999E-2</v>
      </c>
      <c r="G2619" s="129">
        <v>6.82</v>
      </c>
      <c r="H2619" s="470">
        <f t="shared" si="23"/>
        <v>0.28234799999999999</v>
      </c>
    </row>
    <row r="2620" spans="2:8">
      <c r="B2620" s="480" t="s">
        <v>1159</v>
      </c>
      <c r="C2620" s="480" t="s">
        <v>1201</v>
      </c>
      <c r="D2620" s="481" t="s">
        <v>1202</v>
      </c>
      <c r="E2620" s="480" t="s">
        <v>520</v>
      </c>
      <c r="F2620" s="480">
        <v>4.5999999999999999E-2</v>
      </c>
      <c r="G2620" s="129">
        <v>38.44</v>
      </c>
      <c r="H2620" s="470">
        <f t="shared" si="23"/>
        <v>1.7682399999999998</v>
      </c>
    </row>
    <row r="2621" spans="2:8">
      <c r="B2621" s="129"/>
      <c r="C2621" s="129"/>
      <c r="D2621" s="129"/>
      <c r="E2621" s="129"/>
      <c r="F2621" s="129"/>
      <c r="G2621" s="129"/>
      <c r="H2621" s="129"/>
    </row>
    <row r="2622" spans="2:8">
      <c r="B2622" s="129"/>
      <c r="C2622" s="129"/>
      <c r="D2622" s="129"/>
      <c r="E2622" s="129"/>
      <c r="F2622" s="129"/>
      <c r="G2622" s="129" t="s">
        <v>1164</v>
      </c>
      <c r="H2622" s="470">
        <f>H2620+H2619+H2618+H2617+H2616+H2615</f>
        <v>290.217018</v>
      </c>
    </row>
    <row r="2624" spans="2:8" ht="28.5">
      <c r="B2624" s="469" t="s">
        <v>1189</v>
      </c>
      <c r="C2624" s="149" t="s">
        <v>1207</v>
      </c>
      <c r="D2624" s="150" t="s">
        <v>1204</v>
      </c>
      <c r="E2624" s="149" t="s">
        <v>520</v>
      </c>
      <c r="F2624" s="151" t="s">
        <v>368</v>
      </c>
      <c r="G2624" s="445"/>
      <c r="H2624" s="148">
        <f>H2632</f>
        <v>35.181903999999996</v>
      </c>
    </row>
    <row r="2625" spans="2:8" ht="24">
      <c r="B2625" s="482" t="s">
        <v>1149</v>
      </c>
      <c r="C2625" s="482" t="s">
        <v>1191</v>
      </c>
      <c r="D2625" s="483" t="s">
        <v>1192</v>
      </c>
      <c r="E2625" s="482" t="s">
        <v>76</v>
      </c>
      <c r="F2625" s="482">
        <v>0.112</v>
      </c>
      <c r="G2625" s="129">
        <v>13.08</v>
      </c>
      <c r="H2625" s="470">
        <f>F2625*G2625</f>
        <v>1.46496</v>
      </c>
    </row>
    <row r="2626" spans="2:8" ht="24">
      <c r="B2626" s="482" t="s">
        <v>1149</v>
      </c>
      <c r="C2626" s="482" t="s">
        <v>1193</v>
      </c>
      <c r="D2626" s="483" t="s">
        <v>1194</v>
      </c>
      <c r="E2626" s="482" t="s">
        <v>76</v>
      </c>
      <c r="F2626" s="482">
        <v>0.112</v>
      </c>
      <c r="G2626" s="129">
        <v>15.95</v>
      </c>
      <c r="H2626" s="470">
        <f t="shared" ref="H2626:H2630" si="24">F2626*G2626</f>
        <v>1.7864</v>
      </c>
    </row>
    <row r="2627" spans="2:8" ht="24">
      <c r="B2627" s="482" t="s">
        <v>1159</v>
      </c>
      <c r="C2627" s="482" t="s">
        <v>1205</v>
      </c>
      <c r="D2627" s="483" t="s">
        <v>1206</v>
      </c>
      <c r="E2627" s="482" t="s">
        <v>520</v>
      </c>
      <c r="F2627" s="482">
        <v>1</v>
      </c>
      <c r="G2627" s="129">
        <v>30.99</v>
      </c>
      <c r="H2627" s="470">
        <f t="shared" si="24"/>
        <v>30.99</v>
      </c>
    </row>
    <row r="2628" spans="2:8">
      <c r="B2628" s="482" t="s">
        <v>1159</v>
      </c>
      <c r="C2628" s="482" t="s">
        <v>1197</v>
      </c>
      <c r="D2628" s="483" t="s">
        <v>1198</v>
      </c>
      <c r="E2628" s="482" t="s">
        <v>520</v>
      </c>
      <c r="F2628" s="482">
        <v>8.8000000000000005E-3</v>
      </c>
      <c r="G2628" s="129">
        <v>44.26</v>
      </c>
      <c r="H2628" s="470">
        <f t="shared" si="24"/>
        <v>0.389488</v>
      </c>
    </row>
    <row r="2629" spans="2:8">
      <c r="B2629" s="482" t="s">
        <v>1159</v>
      </c>
      <c r="C2629" s="482" t="s">
        <v>1199</v>
      </c>
      <c r="D2629" s="483" t="s">
        <v>1200</v>
      </c>
      <c r="E2629" s="482" t="s">
        <v>520</v>
      </c>
      <c r="F2629" s="482">
        <v>1.8800000000000001E-2</v>
      </c>
      <c r="G2629" s="129">
        <v>6.82</v>
      </c>
      <c r="H2629" s="470">
        <f t="shared" si="24"/>
        <v>0.128216</v>
      </c>
    </row>
    <row r="2630" spans="2:8">
      <c r="B2630" s="482" t="s">
        <v>1159</v>
      </c>
      <c r="C2630" s="482" t="s">
        <v>1201</v>
      </c>
      <c r="D2630" s="483" t="s">
        <v>1202</v>
      </c>
      <c r="E2630" s="482" t="s">
        <v>520</v>
      </c>
      <c r="F2630" s="482">
        <v>1.0999999999999999E-2</v>
      </c>
      <c r="G2630" s="129">
        <v>38.44</v>
      </c>
      <c r="H2630" s="470">
        <f t="shared" si="24"/>
        <v>0.42283999999999994</v>
      </c>
    </row>
    <row r="2631" spans="2:8">
      <c r="B2631" s="129"/>
      <c r="C2631" s="129"/>
      <c r="D2631" s="129"/>
      <c r="E2631" s="129"/>
      <c r="F2631" s="129"/>
      <c r="G2631" s="129"/>
      <c r="H2631" s="129"/>
    </row>
    <row r="2632" spans="2:8">
      <c r="B2632" s="129"/>
      <c r="C2632" s="129"/>
      <c r="D2632" s="129"/>
      <c r="E2632" s="129"/>
      <c r="F2632" s="129"/>
      <c r="G2632" s="129" t="s">
        <v>1164</v>
      </c>
      <c r="H2632" s="470">
        <f>H2630+H2629+H2628+H2627+H2626+H2625</f>
        <v>35.181903999999996</v>
      </c>
    </row>
    <row r="2634" spans="2:8" ht="28.5">
      <c r="B2634" s="469" t="s">
        <v>1189</v>
      </c>
      <c r="C2634" s="149" t="s">
        <v>1211</v>
      </c>
      <c r="D2634" s="150" t="s">
        <v>1208</v>
      </c>
      <c r="E2634" s="149" t="s">
        <v>520</v>
      </c>
      <c r="F2634" s="151" t="s">
        <v>368</v>
      </c>
      <c r="G2634" s="445"/>
      <c r="H2634" s="148">
        <f>H2642</f>
        <v>55.009933999999994</v>
      </c>
    </row>
    <row r="2635" spans="2:8" ht="24">
      <c r="B2635" s="484" t="s">
        <v>1149</v>
      </c>
      <c r="C2635" s="484" t="s">
        <v>1191</v>
      </c>
      <c r="D2635" s="485" t="s">
        <v>1192</v>
      </c>
      <c r="E2635" s="484" t="s">
        <v>76</v>
      </c>
      <c r="F2635" s="484">
        <v>0.112</v>
      </c>
      <c r="G2635" s="129">
        <v>13.08</v>
      </c>
      <c r="H2635" s="470">
        <f>G2635*F2635</f>
        <v>1.46496</v>
      </c>
    </row>
    <row r="2636" spans="2:8" ht="24">
      <c r="B2636" s="484" t="s">
        <v>1149</v>
      </c>
      <c r="C2636" s="484" t="s">
        <v>1193</v>
      </c>
      <c r="D2636" s="485" t="s">
        <v>1194</v>
      </c>
      <c r="E2636" s="484" t="s">
        <v>76</v>
      </c>
      <c r="F2636" s="484">
        <v>0.112</v>
      </c>
      <c r="G2636" s="129">
        <v>15.95</v>
      </c>
      <c r="H2636" s="470">
        <f t="shared" ref="H2636:H2640" si="25">G2636*F2636</f>
        <v>1.7864</v>
      </c>
    </row>
    <row r="2637" spans="2:8" ht="24">
      <c r="B2637" s="484" t="s">
        <v>1159</v>
      </c>
      <c r="C2637" s="484" t="s">
        <v>1209</v>
      </c>
      <c r="D2637" s="485" t="s">
        <v>1210</v>
      </c>
      <c r="E2637" s="484" t="s">
        <v>520</v>
      </c>
      <c r="F2637" s="484">
        <v>1</v>
      </c>
      <c r="G2637" s="129">
        <v>50.51</v>
      </c>
      <c r="H2637" s="470">
        <f t="shared" si="25"/>
        <v>50.51</v>
      </c>
    </row>
    <row r="2638" spans="2:8">
      <c r="B2638" s="484" t="s">
        <v>1159</v>
      </c>
      <c r="C2638" s="484" t="s">
        <v>1197</v>
      </c>
      <c r="D2638" s="485" t="s">
        <v>1198</v>
      </c>
      <c r="E2638" s="484" t="s">
        <v>520</v>
      </c>
      <c r="F2638" s="484">
        <v>1.17E-2</v>
      </c>
      <c r="G2638" s="129">
        <v>44.26</v>
      </c>
      <c r="H2638" s="470">
        <f t="shared" si="25"/>
        <v>0.51784200000000002</v>
      </c>
    </row>
    <row r="2639" spans="2:8">
      <c r="B2639" s="484" t="s">
        <v>1159</v>
      </c>
      <c r="C2639" s="484" t="s">
        <v>1199</v>
      </c>
      <c r="D2639" s="485" t="s">
        <v>1200</v>
      </c>
      <c r="E2639" s="484" t="s">
        <v>520</v>
      </c>
      <c r="F2639" s="484">
        <v>2.2599999999999999E-2</v>
      </c>
      <c r="G2639" s="129">
        <v>6.82</v>
      </c>
      <c r="H2639" s="470">
        <f t="shared" si="25"/>
        <v>0.15413199999999999</v>
      </c>
    </row>
    <row r="2640" spans="2:8">
      <c r="B2640" s="484" t="s">
        <v>1159</v>
      </c>
      <c r="C2640" s="484" t="s">
        <v>1201</v>
      </c>
      <c r="D2640" s="485" t="s">
        <v>1202</v>
      </c>
      <c r="E2640" s="484" t="s">
        <v>520</v>
      </c>
      <c r="F2640" s="484">
        <v>1.4999999999999999E-2</v>
      </c>
      <c r="G2640" s="129">
        <v>38.44</v>
      </c>
      <c r="H2640" s="470">
        <f t="shared" si="25"/>
        <v>0.57659999999999989</v>
      </c>
    </row>
    <row r="2641" spans="2:8">
      <c r="B2641" s="129"/>
      <c r="C2641" s="129"/>
      <c r="D2641" s="129"/>
      <c r="E2641" s="129"/>
      <c r="F2641" s="129"/>
      <c r="G2641" s="129"/>
      <c r="H2641" s="129"/>
    </row>
    <row r="2642" spans="2:8">
      <c r="B2642" s="129"/>
      <c r="C2642" s="129"/>
      <c r="D2642" s="129"/>
      <c r="E2642" s="129"/>
      <c r="F2642" s="129"/>
      <c r="G2642" s="129" t="s">
        <v>1164</v>
      </c>
      <c r="H2642" s="470">
        <f>H2640+H2639+H2638+H2637+H2636+H2635</f>
        <v>55.009933999999994</v>
      </c>
    </row>
    <row r="2644" spans="2:8" ht="28.5">
      <c r="B2644" s="469" t="s">
        <v>1189</v>
      </c>
      <c r="C2644" s="149" t="s">
        <v>1215</v>
      </c>
      <c r="D2644" s="150" t="s">
        <v>1212</v>
      </c>
      <c r="E2644" s="149" t="s">
        <v>520</v>
      </c>
      <c r="F2644" s="151" t="s">
        <v>368</v>
      </c>
      <c r="G2644" s="445"/>
      <c r="H2644" s="148">
        <f>H2652</f>
        <v>152.88728399999999</v>
      </c>
    </row>
    <row r="2645" spans="2:8" ht="24">
      <c r="B2645" s="486" t="s">
        <v>1149</v>
      </c>
      <c r="C2645" s="486" t="s">
        <v>1191</v>
      </c>
      <c r="D2645" s="487" t="s">
        <v>1192</v>
      </c>
      <c r="E2645" s="486" t="s">
        <v>76</v>
      </c>
      <c r="F2645" s="486">
        <v>0.14399999999999999</v>
      </c>
      <c r="G2645" s="129">
        <v>13.08</v>
      </c>
      <c r="H2645" s="470">
        <f>G2645*F2645</f>
        <v>1.8835199999999999</v>
      </c>
    </row>
    <row r="2646" spans="2:8" ht="24">
      <c r="B2646" s="486" t="s">
        <v>1149</v>
      </c>
      <c r="C2646" s="486" t="s">
        <v>1193</v>
      </c>
      <c r="D2646" s="487" t="s">
        <v>1194</v>
      </c>
      <c r="E2646" s="486" t="s">
        <v>76</v>
      </c>
      <c r="F2646" s="486">
        <v>0.14399999999999999</v>
      </c>
      <c r="G2646" s="129">
        <v>15.95</v>
      </c>
      <c r="H2646" s="470">
        <f t="shared" ref="H2646:H2650" si="26">G2646*F2646</f>
        <v>2.2967999999999997</v>
      </c>
    </row>
    <row r="2647" spans="2:8" ht="24">
      <c r="B2647" s="486" t="s">
        <v>1159</v>
      </c>
      <c r="C2647" s="486" t="s">
        <v>1213</v>
      </c>
      <c r="D2647" s="487" t="s">
        <v>1214</v>
      </c>
      <c r="E2647" s="486" t="s">
        <v>520</v>
      </c>
      <c r="F2647" s="486">
        <v>1</v>
      </c>
      <c r="G2647" s="129">
        <v>146.63</v>
      </c>
      <c r="H2647" s="470">
        <f t="shared" si="26"/>
        <v>146.63</v>
      </c>
    </row>
    <row r="2648" spans="2:8">
      <c r="B2648" s="486" t="s">
        <v>1159</v>
      </c>
      <c r="C2648" s="486" t="s">
        <v>1197</v>
      </c>
      <c r="D2648" s="487" t="s">
        <v>1198</v>
      </c>
      <c r="E2648" s="486" t="s">
        <v>520</v>
      </c>
      <c r="F2648" s="486">
        <v>0.02</v>
      </c>
      <c r="G2648" s="129">
        <v>44.26</v>
      </c>
      <c r="H2648" s="470">
        <f t="shared" si="26"/>
        <v>0.88519999999999999</v>
      </c>
    </row>
    <row r="2649" spans="2:8">
      <c r="B2649" s="486" t="s">
        <v>1159</v>
      </c>
      <c r="C2649" s="486" t="s">
        <v>1199</v>
      </c>
      <c r="D2649" s="487" t="s">
        <v>1200</v>
      </c>
      <c r="E2649" s="486" t="s">
        <v>520</v>
      </c>
      <c r="F2649" s="486">
        <v>2.8199999999999999E-2</v>
      </c>
      <c r="G2649" s="129">
        <v>6.82</v>
      </c>
      <c r="H2649" s="470">
        <f t="shared" si="26"/>
        <v>0.19232399999999999</v>
      </c>
    </row>
    <row r="2650" spans="2:8">
      <c r="B2650" s="486" t="s">
        <v>1159</v>
      </c>
      <c r="C2650" s="486" t="s">
        <v>1201</v>
      </c>
      <c r="D2650" s="487" t="s">
        <v>1202</v>
      </c>
      <c r="E2650" s="486" t="s">
        <v>520</v>
      </c>
      <c r="F2650" s="486">
        <v>2.5999999999999999E-2</v>
      </c>
      <c r="G2650" s="129">
        <v>38.44</v>
      </c>
      <c r="H2650" s="470">
        <f t="shared" si="26"/>
        <v>0.99943999999999988</v>
      </c>
    </row>
    <row r="2651" spans="2:8">
      <c r="B2651" s="129"/>
      <c r="C2651" s="129"/>
      <c r="D2651" s="129"/>
      <c r="E2651" s="129"/>
      <c r="F2651" s="129"/>
      <c r="G2651" s="129"/>
      <c r="H2651" s="129"/>
    </row>
    <row r="2652" spans="2:8">
      <c r="B2652" s="129"/>
      <c r="C2652" s="129"/>
      <c r="D2652" s="129"/>
      <c r="E2652" s="129"/>
      <c r="F2652" s="129"/>
      <c r="G2652" s="129" t="s">
        <v>1164</v>
      </c>
      <c r="H2652" s="470">
        <f>H2650+H2649+H2648+H2647+H2646+H2645</f>
        <v>152.88728399999999</v>
      </c>
    </row>
    <row r="2654" spans="2:8" ht="42.75">
      <c r="B2654" s="469" t="s">
        <v>1189</v>
      </c>
      <c r="C2654" s="149" t="s">
        <v>1221</v>
      </c>
      <c r="D2654" s="150" t="s">
        <v>1216</v>
      </c>
      <c r="E2654" s="149" t="s">
        <v>520</v>
      </c>
      <c r="F2654" s="151" t="s">
        <v>368</v>
      </c>
      <c r="G2654" s="445"/>
      <c r="H2654" s="148">
        <f>H2662</f>
        <v>2.9165999999999999</v>
      </c>
    </row>
    <row r="2655" spans="2:8" ht="24">
      <c r="B2655" s="488" t="s">
        <v>1149</v>
      </c>
      <c r="C2655" s="488" t="s">
        <v>1191</v>
      </c>
      <c r="D2655" s="489" t="s">
        <v>1192</v>
      </c>
      <c r="E2655" s="488" t="s">
        <v>76</v>
      </c>
      <c r="F2655" s="488">
        <v>0.04</v>
      </c>
      <c r="G2655" s="129">
        <v>13.08</v>
      </c>
      <c r="H2655" s="470">
        <f>F2655*G2655</f>
        <v>0.5232</v>
      </c>
    </row>
    <row r="2656" spans="2:8" ht="24">
      <c r="B2656" s="488" t="s">
        <v>1149</v>
      </c>
      <c r="C2656" s="488" t="s">
        <v>1193</v>
      </c>
      <c r="D2656" s="489" t="s">
        <v>1194</v>
      </c>
      <c r="E2656" s="488" t="s">
        <v>76</v>
      </c>
      <c r="F2656" s="488">
        <v>0.04</v>
      </c>
      <c r="G2656" s="129">
        <v>15.95</v>
      </c>
      <c r="H2656" s="470">
        <f t="shared" ref="H2656:H2660" si="27">F2656*G2656</f>
        <v>0.63800000000000001</v>
      </c>
    </row>
    <row r="2657" spans="2:8">
      <c r="B2657" s="488" t="s">
        <v>1159</v>
      </c>
      <c r="C2657" s="488" t="s">
        <v>1197</v>
      </c>
      <c r="D2657" s="489" t="s">
        <v>1198</v>
      </c>
      <c r="E2657" s="488" t="s">
        <v>520</v>
      </c>
      <c r="F2657" s="488">
        <v>7.0000000000000001E-3</v>
      </c>
      <c r="G2657" s="129">
        <v>44.26</v>
      </c>
      <c r="H2657" s="470">
        <f t="shared" si="27"/>
        <v>0.30981999999999998</v>
      </c>
    </row>
    <row r="2658" spans="2:8">
      <c r="B2658" s="488" t="s">
        <v>1159</v>
      </c>
      <c r="C2658" s="488" t="s">
        <v>1217</v>
      </c>
      <c r="D2658" s="489" t="s">
        <v>1218</v>
      </c>
      <c r="E2658" s="488" t="s">
        <v>520</v>
      </c>
      <c r="F2658" s="488">
        <v>1.2999999999999999E-2</v>
      </c>
      <c r="G2658" s="129">
        <v>0.62</v>
      </c>
      <c r="H2658" s="470">
        <f t="shared" si="27"/>
        <v>8.0599999999999995E-3</v>
      </c>
    </row>
    <row r="2659" spans="2:8">
      <c r="B2659" s="488" t="s">
        <v>1159</v>
      </c>
      <c r="C2659" s="488" t="s">
        <v>1219</v>
      </c>
      <c r="D2659" s="489" t="s">
        <v>1220</v>
      </c>
      <c r="E2659" s="488" t="s">
        <v>520</v>
      </c>
      <c r="F2659" s="488">
        <v>1</v>
      </c>
      <c r="G2659" s="129">
        <v>1.1299999999999999</v>
      </c>
      <c r="H2659" s="470">
        <f t="shared" si="27"/>
        <v>1.1299999999999999</v>
      </c>
    </row>
    <row r="2660" spans="2:8">
      <c r="B2660" s="488" t="s">
        <v>1159</v>
      </c>
      <c r="C2660" s="488" t="s">
        <v>1201</v>
      </c>
      <c r="D2660" s="489" t="s">
        <v>1202</v>
      </c>
      <c r="E2660" s="488" t="s">
        <v>520</v>
      </c>
      <c r="F2660" s="488">
        <v>8.0000000000000002E-3</v>
      </c>
      <c r="G2660" s="129">
        <v>38.44</v>
      </c>
      <c r="H2660" s="470">
        <f t="shared" si="27"/>
        <v>0.30752000000000002</v>
      </c>
    </row>
    <row r="2661" spans="2:8">
      <c r="B2661" s="129"/>
      <c r="C2661" s="129"/>
      <c r="D2661" s="129"/>
      <c r="E2661" s="129"/>
      <c r="F2661" s="129"/>
      <c r="G2661" s="129"/>
      <c r="H2661" s="129"/>
    </row>
    <row r="2662" spans="2:8">
      <c r="B2662" s="129"/>
      <c r="C2662" s="129"/>
      <c r="D2662" s="129"/>
      <c r="E2662" s="129"/>
      <c r="F2662" s="129"/>
      <c r="G2662" s="129" t="s">
        <v>1164</v>
      </c>
      <c r="H2662" s="470">
        <f>H2660+H2659+H2658+H2657+H2656+H2655</f>
        <v>2.9165999999999999</v>
      </c>
    </row>
    <row r="2664" spans="2:8" ht="28.5">
      <c r="B2664" s="469" t="s">
        <v>1148</v>
      </c>
      <c r="C2664" s="149" t="s">
        <v>1231</v>
      </c>
      <c r="D2664" s="150" t="s">
        <v>232</v>
      </c>
      <c r="E2664" s="149" t="s">
        <v>233</v>
      </c>
      <c r="F2664" s="151" t="s">
        <v>368</v>
      </c>
      <c r="G2664" s="445"/>
      <c r="H2664" s="148">
        <f>H2671</f>
        <v>227.33779999999996</v>
      </c>
    </row>
    <row r="2665" spans="2:8" ht="24">
      <c r="B2665" s="491" t="s">
        <v>1149</v>
      </c>
      <c r="C2665" s="491" t="s">
        <v>1156</v>
      </c>
      <c r="D2665" s="492" t="s">
        <v>131</v>
      </c>
      <c r="E2665" s="491" t="s">
        <v>76</v>
      </c>
      <c r="F2665" s="491">
        <v>6</v>
      </c>
      <c r="G2665" s="490">
        <v>12.7</v>
      </c>
      <c r="H2665" s="470">
        <f>G2665*F2665</f>
        <v>76.199999999999989</v>
      </c>
    </row>
    <row r="2666" spans="2:8" ht="36">
      <c r="B2666" s="491" t="s">
        <v>1149</v>
      </c>
      <c r="C2666" s="491" t="s">
        <v>1225</v>
      </c>
      <c r="D2666" s="492" t="s">
        <v>1226</v>
      </c>
      <c r="E2666" s="491" t="s">
        <v>1136</v>
      </c>
      <c r="F2666" s="491">
        <v>0.65</v>
      </c>
      <c r="G2666" s="129">
        <v>0.94</v>
      </c>
      <c r="H2666" s="470">
        <f t="shared" ref="H2666:H2669" si="28">G2666*F2666</f>
        <v>0.61099999999999999</v>
      </c>
    </row>
    <row r="2667" spans="2:8" ht="24">
      <c r="B2667" s="491" t="s">
        <v>1159</v>
      </c>
      <c r="C2667" s="491" t="s">
        <v>1227</v>
      </c>
      <c r="D2667" s="492" t="s">
        <v>1228</v>
      </c>
      <c r="E2667" s="491" t="s">
        <v>233</v>
      </c>
      <c r="F2667" s="491">
        <v>0.49</v>
      </c>
      <c r="G2667" s="129">
        <v>62.5</v>
      </c>
      <c r="H2667" s="470">
        <f t="shared" si="28"/>
        <v>30.625</v>
      </c>
    </row>
    <row r="2668" spans="2:8">
      <c r="B2668" s="491" t="s">
        <v>1159</v>
      </c>
      <c r="C2668" s="491" t="s">
        <v>1182</v>
      </c>
      <c r="D2668" s="492" t="s">
        <v>1137</v>
      </c>
      <c r="E2668" s="491" t="s">
        <v>34</v>
      </c>
      <c r="F2668" s="491">
        <v>150</v>
      </c>
      <c r="G2668" s="129">
        <v>0.47</v>
      </c>
      <c r="H2668" s="470">
        <f t="shared" si="28"/>
        <v>70.5</v>
      </c>
    </row>
    <row r="2669" spans="2:8" ht="24">
      <c r="B2669" s="491" t="s">
        <v>1159</v>
      </c>
      <c r="C2669" s="491" t="s">
        <v>1229</v>
      </c>
      <c r="D2669" s="492" t="s">
        <v>1230</v>
      </c>
      <c r="E2669" s="491" t="s">
        <v>233</v>
      </c>
      <c r="F2669" s="491">
        <v>0.98</v>
      </c>
      <c r="G2669" s="129">
        <v>50.41</v>
      </c>
      <c r="H2669" s="470">
        <f t="shared" si="28"/>
        <v>49.401799999999994</v>
      </c>
    </row>
    <row r="2670" spans="2:8">
      <c r="C2670" s="129"/>
      <c r="D2670" s="129"/>
      <c r="E2670" s="129"/>
      <c r="F2670" s="129"/>
      <c r="G2670" s="129"/>
      <c r="H2670" s="129"/>
    </row>
    <row r="2671" spans="2:8" ht="13.5" thickBot="1">
      <c r="C2671" s="129"/>
      <c r="D2671" s="129"/>
      <c r="E2671" s="129"/>
      <c r="F2671" s="129"/>
      <c r="G2671" s="129" t="s">
        <v>1164</v>
      </c>
      <c r="H2671" s="470">
        <f>H2669+H2668+H2667+H2666+H2665</f>
        <v>227.33779999999996</v>
      </c>
    </row>
    <row r="2672" spans="2:8" ht="15">
      <c r="B2672" s="386"/>
      <c r="C2672" s="149" t="s">
        <v>1079</v>
      </c>
      <c r="D2672" s="511" t="s">
        <v>1247</v>
      </c>
      <c r="E2672" s="149" t="s">
        <v>31</v>
      </c>
      <c r="F2672" s="151">
        <v>1</v>
      </c>
      <c r="G2672" s="445">
        <f>H2697</f>
        <v>6781.054026946862</v>
      </c>
      <c r="H2672" s="148">
        <f>TRUNC(G2672*F2672,2)</f>
        <v>6781.05</v>
      </c>
    </row>
    <row r="2673" spans="2:8">
      <c r="B2673" s="386"/>
      <c r="C2673" s="392"/>
      <c r="D2673" s="393"/>
      <c r="E2673" s="392"/>
      <c r="F2673" s="394"/>
      <c r="G2673" s="446"/>
      <c r="H2673" s="396"/>
    </row>
    <row r="2674" spans="2:8">
      <c r="B2674" s="386"/>
      <c r="C2674" s="392"/>
      <c r="D2674" s="393" t="s">
        <v>65</v>
      </c>
      <c r="E2674" s="392"/>
      <c r="F2674" s="394"/>
      <c r="G2674" s="446"/>
      <c r="H2674" s="396">
        <f>SUM(H2675:H2677)</f>
        <v>0</v>
      </c>
    </row>
    <row r="2675" spans="2:8">
      <c r="B2675" s="386"/>
      <c r="C2675" s="392"/>
      <c r="D2675" s="393"/>
      <c r="E2675" s="392"/>
      <c r="F2675" s="394"/>
      <c r="G2675" s="446"/>
      <c r="H2675" s="396">
        <f>ROUND(G2675*F2675,2)</f>
        <v>0</v>
      </c>
    </row>
    <row r="2676" spans="2:8">
      <c r="B2676" s="386"/>
      <c r="C2676" s="392"/>
      <c r="D2676" s="393">
        <v>0</v>
      </c>
      <c r="E2676" s="392">
        <v>0</v>
      </c>
      <c r="F2676" s="394"/>
      <c r="G2676" s="446">
        <v>0</v>
      </c>
      <c r="H2676" s="396">
        <f>ROUND(G2676*F2676,2)</f>
        <v>0</v>
      </c>
    </row>
    <row r="2677" spans="2:8">
      <c r="B2677" s="386"/>
      <c r="C2677" s="392"/>
      <c r="D2677" s="393">
        <v>0</v>
      </c>
      <c r="E2677" s="392">
        <v>0</v>
      </c>
      <c r="F2677" s="394"/>
      <c r="G2677" s="446">
        <v>0</v>
      </c>
      <c r="H2677" s="396">
        <f>ROUND(G2677*F2677,2)</f>
        <v>0</v>
      </c>
    </row>
    <row r="2678" spans="2:8">
      <c r="B2678" s="386"/>
      <c r="C2678" s="392"/>
      <c r="D2678" s="393" t="s">
        <v>66</v>
      </c>
      <c r="E2678" s="392"/>
      <c r="F2678" s="394"/>
      <c r="G2678" s="446"/>
      <c r="H2678" s="396">
        <f>SUM(H2679:H2682)</f>
        <v>0</v>
      </c>
    </row>
    <row r="2679" spans="2:8">
      <c r="B2679" s="386"/>
      <c r="C2679" s="392"/>
      <c r="D2679" s="393"/>
      <c r="E2679" s="392"/>
      <c r="F2679" s="394"/>
      <c r="G2679" s="512"/>
      <c r="H2679" s="396">
        <f>ROUND(G2679*F2679,2)</f>
        <v>0</v>
      </c>
    </row>
    <row r="2680" spans="2:8">
      <c r="B2680" s="386"/>
      <c r="C2680" s="392"/>
      <c r="D2680" s="393"/>
      <c r="E2680" s="392"/>
      <c r="F2680" s="394"/>
      <c r="G2680" s="446"/>
      <c r="H2680" s="396">
        <f>ROUND(G2680*F2680,2)</f>
        <v>0</v>
      </c>
    </row>
    <row r="2681" spans="2:8">
      <c r="B2681" s="386"/>
      <c r="C2681" s="392"/>
      <c r="D2681" s="393">
        <v>0</v>
      </c>
      <c r="E2681" s="392">
        <v>0</v>
      </c>
      <c r="F2681" s="394"/>
      <c r="G2681" s="446">
        <v>0</v>
      </c>
      <c r="H2681" s="396">
        <f>ROUND(G2681*F2681,2)</f>
        <v>0</v>
      </c>
    </row>
    <row r="2682" spans="2:8">
      <c r="B2682" s="386"/>
      <c r="C2682" s="392"/>
      <c r="D2682" s="393" t="s">
        <v>67</v>
      </c>
      <c r="E2682" s="392" t="s">
        <v>0</v>
      </c>
      <c r="F2682" s="394">
        <v>1.2018</v>
      </c>
      <c r="G2682" s="446"/>
      <c r="H2682" s="396">
        <f>ROUND(G2682*F2682/100,2)</f>
        <v>0</v>
      </c>
    </row>
    <row r="2683" spans="2:8">
      <c r="B2683" s="386"/>
      <c r="C2683" s="392"/>
      <c r="D2683" s="393"/>
      <c r="E2683" s="392"/>
      <c r="F2683" s="394"/>
      <c r="G2683" s="446"/>
      <c r="H2683" s="396"/>
    </row>
    <row r="2684" spans="2:8" ht="13.5" thickBot="1">
      <c r="B2684" s="386"/>
      <c r="C2684" s="392"/>
      <c r="D2684" s="393" t="s">
        <v>68</v>
      </c>
      <c r="E2684" s="392"/>
      <c r="F2684" s="394"/>
      <c r="G2684" s="446"/>
      <c r="H2684" s="396"/>
    </row>
    <row r="2685" spans="2:8">
      <c r="B2685" s="386"/>
      <c r="C2685" s="542" t="s">
        <v>1248</v>
      </c>
      <c r="D2685" s="513" t="s">
        <v>1249</v>
      </c>
      <c r="E2685" s="514" t="s">
        <v>52</v>
      </c>
      <c r="F2685" s="515">
        <f>((3.1416*1.1*1.1)*4.5)*1.3</f>
        <v>22.237815600000005</v>
      </c>
      <c r="G2685" s="516">
        <v>40.67</v>
      </c>
      <c r="H2685" s="517">
        <f>(F2685*G2685)</f>
        <v>904.41196045200024</v>
      </c>
    </row>
    <row r="2686" spans="2:8">
      <c r="B2686" s="386"/>
      <c r="C2686" s="543" t="s">
        <v>1250</v>
      </c>
      <c r="D2686" s="518" t="s">
        <v>1251</v>
      </c>
      <c r="E2686" s="447" t="s">
        <v>52</v>
      </c>
      <c r="F2686" s="519">
        <f>F2685</f>
        <v>22.237815600000005</v>
      </c>
      <c r="G2686" s="520">
        <v>10.52</v>
      </c>
      <c r="H2686" s="521">
        <f t="shared" ref="H2686:H2693" si="29">(F2686*G2686)</f>
        <v>233.94182011200004</v>
      </c>
    </row>
    <row r="2687" spans="2:8">
      <c r="B2687" s="386"/>
      <c r="C2687" s="544" t="s">
        <v>1252</v>
      </c>
      <c r="D2687" s="522" t="s">
        <v>1253</v>
      </c>
      <c r="E2687" s="447" t="s">
        <v>1080</v>
      </c>
      <c r="F2687" s="523">
        <f>(F2686*5)</f>
        <v>111.18907800000002</v>
      </c>
      <c r="G2687" s="520">
        <v>0.83</v>
      </c>
      <c r="H2687" s="521">
        <f t="shared" si="29"/>
        <v>92.286934740000021</v>
      </c>
    </row>
    <row r="2688" spans="2:8">
      <c r="B2688" s="386"/>
      <c r="C2688" s="543">
        <v>93382</v>
      </c>
      <c r="D2688" s="518" t="s">
        <v>1254</v>
      </c>
      <c r="E2688" s="447" t="s">
        <v>52</v>
      </c>
      <c r="F2688" s="523">
        <f>(0.3*F2685)</f>
        <v>6.6713446800000016</v>
      </c>
      <c r="G2688" s="520">
        <v>18.38</v>
      </c>
      <c r="H2688" s="521">
        <f t="shared" si="29"/>
        <v>122.61931521840002</v>
      </c>
    </row>
    <row r="2689" spans="2:8" ht="25.5" customHeight="1">
      <c r="B2689" s="386"/>
      <c r="C2689" s="545" t="s">
        <v>1295</v>
      </c>
      <c r="D2689" s="518" t="s">
        <v>1255</v>
      </c>
      <c r="E2689" s="447" t="s">
        <v>52</v>
      </c>
      <c r="F2689" s="519">
        <f>(1.4*1.4*3.1416)*0.1</f>
        <v>0.61575360000000001</v>
      </c>
      <c r="G2689" s="520">
        <f>((342.91+83.56)*1.2824)</f>
        <v>546.90512799999999</v>
      </c>
      <c r="H2689" s="521">
        <f t="shared" si="29"/>
        <v>336.75880142446078</v>
      </c>
    </row>
    <row r="2690" spans="2:8">
      <c r="B2690" s="386"/>
      <c r="C2690" s="544" t="s">
        <v>305</v>
      </c>
      <c r="D2690" s="524" t="s">
        <v>1256</v>
      </c>
      <c r="E2690" s="525" t="s">
        <v>49</v>
      </c>
      <c r="F2690" s="526">
        <v>4</v>
      </c>
      <c r="G2690" s="527">
        <f>(688)+(0.1085*11.17)*4+(0.4045*8.3)*4</f>
        <v>706.27718000000004</v>
      </c>
      <c r="H2690" s="521">
        <f t="shared" si="29"/>
        <v>2825.1087200000002</v>
      </c>
    </row>
    <row r="2691" spans="2:8">
      <c r="B2691" s="386"/>
      <c r="C2691" s="544" t="s">
        <v>305</v>
      </c>
      <c r="D2691" s="524" t="s">
        <v>1257</v>
      </c>
      <c r="E2691" s="525" t="s">
        <v>49</v>
      </c>
      <c r="F2691" s="526">
        <v>2</v>
      </c>
      <c r="G2691" s="527">
        <f>(380)+(0.1085*11.17)*2+(0.4045*8.3)*2</f>
        <v>389.13859000000002</v>
      </c>
      <c r="H2691" s="521">
        <f t="shared" si="29"/>
        <v>778.27718000000004</v>
      </c>
    </row>
    <row r="2692" spans="2:8">
      <c r="B2692" s="386"/>
      <c r="C2692" s="544" t="s">
        <v>305</v>
      </c>
      <c r="D2692" s="524" t="s">
        <v>1258</v>
      </c>
      <c r="E2692" s="525" t="s">
        <v>49</v>
      </c>
      <c r="F2692" s="526">
        <v>1</v>
      </c>
      <c r="G2692" s="527">
        <f>(688)+(0.1085*11.17)*1+(0.4045*8.3)*1</f>
        <v>692.56929500000001</v>
      </c>
      <c r="H2692" s="521">
        <f t="shared" si="29"/>
        <v>692.56929500000001</v>
      </c>
    </row>
    <row r="2693" spans="2:8" ht="38.25">
      <c r="B2693" s="386"/>
      <c r="C2693" s="544">
        <v>83627</v>
      </c>
      <c r="D2693" s="528" t="s">
        <v>1259</v>
      </c>
      <c r="E2693" s="525" t="s">
        <v>49</v>
      </c>
      <c r="F2693" s="526">
        <v>2</v>
      </c>
      <c r="G2693" s="527">
        <v>397.54</v>
      </c>
      <c r="H2693" s="521">
        <f t="shared" si="29"/>
        <v>795.08</v>
      </c>
    </row>
    <row r="2694" spans="2:8">
      <c r="B2694" s="386"/>
      <c r="C2694" s="392"/>
      <c r="D2694" s="393">
        <v>0</v>
      </c>
      <c r="E2694" s="392">
        <v>0</v>
      </c>
      <c r="F2694" s="394"/>
      <c r="G2694" s="446">
        <v>0</v>
      </c>
      <c r="H2694" s="396"/>
    </row>
    <row r="2695" spans="2:8">
      <c r="B2695" s="386"/>
      <c r="C2695" s="392"/>
      <c r="D2695" s="393" t="s">
        <v>71</v>
      </c>
      <c r="E2695" s="392"/>
      <c r="F2695" s="394"/>
      <c r="G2695" s="446"/>
      <c r="H2695" s="396">
        <f>SUM(H2685:H2693)</f>
        <v>6781.054026946862</v>
      </c>
    </row>
    <row r="2696" spans="2:8">
      <c r="B2696" s="386"/>
      <c r="C2696" s="392"/>
      <c r="D2696" s="393" t="s">
        <v>72</v>
      </c>
      <c r="E2696" s="392" t="s">
        <v>0</v>
      </c>
      <c r="F2696" s="394"/>
      <c r="G2696" s="446"/>
      <c r="H2696" s="396">
        <f>ROUND(H2695*F2696/100,2)</f>
        <v>0</v>
      </c>
    </row>
    <row r="2697" spans="2:8">
      <c r="B2697" s="386"/>
      <c r="C2697" s="392"/>
      <c r="D2697" s="393" t="s">
        <v>73</v>
      </c>
      <c r="E2697" s="392"/>
      <c r="F2697" s="394"/>
      <c r="G2697" s="446"/>
      <c r="H2697" s="396">
        <f>H2695+H2696</f>
        <v>6781.054026946862</v>
      </c>
    </row>
    <row r="2698" spans="2:8">
      <c r="B2698" s="386"/>
      <c r="C2698" s="172"/>
      <c r="D2698" s="102"/>
      <c r="E2698" s="102"/>
      <c r="F2698" s="102"/>
      <c r="G2698" s="300"/>
      <c r="H2698" s="102"/>
    </row>
    <row r="2699" spans="2:8" ht="15">
      <c r="B2699" s="386"/>
      <c r="C2699" s="149" t="s">
        <v>1073</v>
      </c>
      <c r="D2699" s="150" t="s">
        <v>1260</v>
      </c>
      <c r="E2699" s="149" t="s">
        <v>31</v>
      </c>
      <c r="F2699" s="151">
        <v>1</v>
      </c>
      <c r="G2699" s="445">
        <f>H2726</f>
        <v>5831.5587211077864</v>
      </c>
      <c r="H2699" s="148">
        <f>TRUNC(G2699*F2699,2)</f>
        <v>5831.55</v>
      </c>
    </row>
    <row r="2700" spans="2:8">
      <c r="B2700" s="386"/>
      <c r="C2700" s="392"/>
      <c r="D2700" s="393"/>
      <c r="E2700" s="392"/>
      <c r="F2700" s="394"/>
      <c r="G2700" s="446"/>
      <c r="H2700" s="396"/>
    </row>
    <row r="2701" spans="2:8">
      <c r="B2701" s="386"/>
      <c r="C2701" s="392"/>
      <c r="D2701" s="393" t="s">
        <v>65</v>
      </c>
      <c r="E2701" s="392"/>
      <c r="F2701" s="394"/>
      <c r="G2701" s="446"/>
      <c r="H2701" s="396">
        <f>SUM(H2702:H2704)</f>
        <v>0</v>
      </c>
    </row>
    <row r="2702" spans="2:8">
      <c r="B2702" s="386"/>
      <c r="C2702" s="392"/>
      <c r="D2702" s="393"/>
      <c r="E2702" s="392"/>
      <c r="F2702" s="394"/>
      <c r="G2702" s="446"/>
      <c r="H2702" s="396">
        <f>ROUND(G2702*F2702,2)</f>
        <v>0</v>
      </c>
    </row>
    <row r="2703" spans="2:8">
      <c r="B2703" s="386"/>
      <c r="C2703" s="392"/>
      <c r="D2703" s="393">
        <v>0</v>
      </c>
      <c r="E2703" s="392">
        <v>0</v>
      </c>
      <c r="F2703" s="394"/>
      <c r="G2703" s="446">
        <v>0</v>
      </c>
      <c r="H2703" s="396">
        <f>ROUND(G2703*F2703,2)</f>
        <v>0</v>
      </c>
    </row>
    <row r="2704" spans="2:8">
      <c r="B2704" s="386"/>
      <c r="C2704" s="392"/>
      <c r="D2704" s="393">
        <v>0</v>
      </c>
      <c r="E2704" s="392">
        <v>0</v>
      </c>
      <c r="F2704" s="394"/>
      <c r="G2704" s="446">
        <v>0</v>
      </c>
      <c r="H2704" s="396">
        <f>ROUND(G2704*F2704,2)</f>
        <v>0</v>
      </c>
    </row>
    <row r="2705" spans="2:8">
      <c r="B2705" s="386"/>
      <c r="C2705" s="392"/>
      <c r="D2705" s="393" t="s">
        <v>66</v>
      </c>
      <c r="E2705" s="392"/>
      <c r="F2705" s="394"/>
      <c r="G2705" s="446"/>
      <c r="H2705" s="396">
        <f>SUM(H2706:H2709)</f>
        <v>0</v>
      </c>
    </row>
    <row r="2706" spans="2:8">
      <c r="B2706" s="386"/>
      <c r="C2706" s="392"/>
      <c r="D2706" s="393"/>
      <c r="E2706" s="392"/>
      <c r="F2706" s="394"/>
      <c r="G2706" s="446"/>
      <c r="H2706" s="396">
        <f>ROUND(G2706*F2706,2)</f>
        <v>0</v>
      </c>
    </row>
    <row r="2707" spans="2:8">
      <c r="B2707" s="386"/>
      <c r="C2707" s="392"/>
      <c r="D2707" s="393"/>
      <c r="E2707" s="392"/>
      <c r="F2707" s="394"/>
      <c r="G2707" s="446"/>
      <c r="H2707" s="396">
        <f>ROUND(G2707*F2707,2)</f>
        <v>0</v>
      </c>
    </row>
    <row r="2708" spans="2:8">
      <c r="B2708" s="386"/>
      <c r="C2708" s="392"/>
      <c r="D2708" s="393">
        <v>0</v>
      </c>
      <c r="E2708" s="392">
        <v>0</v>
      </c>
      <c r="F2708" s="394"/>
      <c r="G2708" s="446">
        <v>0</v>
      </c>
      <c r="H2708" s="396">
        <f>ROUND(G2708*F2708,2)</f>
        <v>0</v>
      </c>
    </row>
    <row r="2709" spans="2:8">
      <c r="B2709" s="386"/>
      <c r="C2709" s="392"/>
      <c r="D2709" s="393" t="s">
        <v>67</v>
      </c>
      <c r="E2709" s="392" t="s">
        <v>0</v>
      </c>
      <c r="F2709" s="394">
        <v>1.2018</v>
      </c>
      <c r="G2709" s="446"/>
      <c r="H2709" s="396">
        <f>ROUND(G2709*F2709/100,2)</f>
        <v>0</v>
      </c>
    </row>
    <row r="2710" spans="2:8">
      <c r="B2710" s="386"/>
      <c r="C2710" s="392"/>
      <c r="D2710" s="393"/>
      <c r="E2710" s="392"/>
      <c r="F2710" s="394"/>
      <c r="G2710" s="446"/>
      <c r="H2710" s="396"/>
    </row>
    <row r="2711" spans="2:8" ht="13.5" thickBot="1">
      <c r="B2711" s="386"/>
      <c r="C2711" s="392"/>
      <c r="D2711" s="393" t="s">
        <v>68</v>
      </c>
      <c r="E2711" s="392"/>
      <c r="F2711" s="394"/>
      <c r="G2711" s="455"/>
      <c r="H2711" s="396">
        <f>SUM(H2712:H2723)</f>
        <v>5831.5587211077864</v>
      </c>
    </row>
    <row r="2712" spans="2:8">
      <c r="B2712" s="386"/>
      <c r="C2712" s="540" t="s">
        <v>1248</v>
      </c>
      <c r="D2712" s="513" t="s">
        <v>1261</v>
      </c>
      <c r="E2712" s="514" t="s">
        <v>52</v>
      </c>
      <c r="F2712" s="515">
        <f>((3.1416*1.1*1.1)*2.5)*1.3</f>
        <v>12.354342000000003</v>
      </c>
      <c r="G2712" s="516">
        <v>40.67</v>
      </c>
      <c r="H2712" s="517">
        <f>(F2712*G2712)</f>
        <v>502.45108914000014</v>
      </c>
    </row>
    <row r="2713" spans="2:8">
      <c r="B2713" s="386"/>
      <c r="C2713" s="541" t="s">
        <v>1250</v>
      </c>
      <c r="D2713" s="518" t="s">
        <v>1251</v>
      </c>
      <c r="E2713" s="447" t="s">
        <v>52</v>
      </c>
      <c r="F2713" s="519">
        <f>F2712</f>
        <v>12.354342000000003</v>
      </c>
      <c r="G2713" s="520">
        <v>10.52</v>
      </c>
      <c r="H2713" s="521">
        <f t="shared" ref="H2713:H2722" si="30">(F2713*G2713)</f>
        <v>129.96767784000002</v>
      </c>
    </row>
    <row r="2714" spans="2:8">
      <c r="B2714" s="386"/>
      <c r="C2714" s="529" t="s">
        <v>1252</v>
      </c>
      <c r="D2714" s="522" t="s">
        <v>1253</v>
      </c>
      <c r="E2714" s="447" t="s">
        <v>1080</v>
      </c>
      <c r="F2714" s="523">
        <f>(F2713*5)</f>
        <v>61.771710000000013</v>
      </c>
      <c r="G2714" s="520">
        <f>((0.83*5)*1.2824)</f>
        <v>5.3219599999999989</v>
      </c>
      <c r="H2714" s="521">
        <f t="shared" si="30"/>
        <v>328.74656975160002</v>
      </c>
    </row>
    <row r="2715" spans="2:8">
      <c r="B2715" s="386"/>
      <c r="C2715" s="541">
        <v>93382</v>
      </c>
      <c r="D2715" s="518" t="s">
        <v>1254</v>
      </c>
      <c r="E2715" s="447" t="s">
        <v>52</v>
      </c>
      <c r="F2715" s="523">
        <f>(0.3*F2712)</f>
        <v>3.7063026000000008</v>
      </c>
      <c r="G2715" s="520">
        <v>18.38</v>
      </c>
      <c r="H2715" s="521">
        <f t="shared" si="30"/>
        <v>68.121841788000012</v>
      </c>
    </row>
    <row r="2716" spans="2:8" ht="25.5">
      <c r="B2716" s="386"/>
      <c r="C2716" s="545" t="s">
        <v>1294</v>
      </c>
      <c r="D2716" s="518" t="s">
        <v>1262</v>
      </c>
      <c r="E2716" s="447" t="s">
        <v>44</v>
      </c>
      <c r="F2716" s="519">
        <f>(1.4*1.4*3.1416)*0.1</f>
        <v>0.61575360000000001</v>
      </c>
      <c r="G2716" s="520">
        <f>((342.91+83.55)*1.2824)</f>
        <v>546.89230400000008</v>
      </c>
      <c r="H2716" s="521">
        <f t="shared" si="30"/>
        <v>336.75090500029444</v>
      </c>
    </row>
    <row r="2717" spans="2:8" ht="25.5">
      <c r="B2717" s="386"/>
      <c r="C2717" s="529" t="s">
        <v>305</v>
      </c>
      <c r="D2717" s="524" t="s">
        <v>1263</v>
      </c>
      <c r="E2717" s="525" t="s">
        <v>49</v>
      </c>
      <c r="F2717" s="526">
        <v>3</v>
      </c>
      <c r="G2717" s="527">
        <f>(688)+(0.1085*11.17)*2+(0.4045*8.3)*2</f>
        <v>697.13859000000002</v>
      </c>
      <c r="H2717" s="521">
        <f t="shared" si="30"/>
        <v>2091.4157700000001</v>
      </c>
    </row>
    <row r="2718" spans="2:8">
      <c r="B2718" s="386"/>
      <c r="C2718" s="529" t="s">
        <v>305</v>
      </c>
      <c r="D2718" s="524" t="s">
        <v>1264</v>
      </c>
      <c r="E2718" s="525" t="s">
        <v>49</v>
      </c>
      <c r="F2718" s="526">
        <v>1</v>
      </c>
      <c r="G2718" s="527">
        <f>(380)+(0.1085*11.17)*1+(0.4045*8.3)*1</f>
        <v>384.56929500000001</v>
      </c>
      <c r="H2718" s="521">
        <f t="shared" si="30"/>
        <v>384.56929500000001</v>
      </c>
    </row>
    <row r="2719" spans="2:8">
      <c r="B2719" s="386"/>
      <c r="C2719" s="529" t="s">
        <v>305</v>
      </c>
      <c r="D2719" s="524" t="s">
        <v>1265</v>
      </c>
      <c r="E2719" s="525" t="s">
        <v>49</v>
      </c>
      <c r="F2719" s="526">
        <v>1</v>
      </c>
      <c r="G2719" s="527">
        <f>(688)+(0.1085*11.17)*1+(0.4045*8.3)*1</f>
        <v>692.56929500000001</v>
      </c>
      <c r="H2719" s="521">
        <f t="shared" si="30"/>
        <v>692.56929500000001</v>
      </c>
    </row>
    <row r="2720" spans="2:8">
      <c r="B2720" s="386"/>
      <c r="C2720" s="529" t="s">
        <v>305</v>
      </c>
      <c r="D2720" s="524" t="s">
        <v>1266</v>
      </c>
      <c r="E2720" s="525" t="s">
        <v>49</v>
      </c>
      <c r="F2720" s="526">
        <v>1</v>
      </c>
      <c r="G2720" s="527">
        <f>(688)+(0.1085*11.17)*1+(0.4045*8.3)*1</f>
        <v>692.56929500000001</v>
      </c>
      <c r="H2720" s="521">
        <f t="shared" si="30"/>
        <v>692.56929500000001</v>
      </c>
    </row>
    <row r="2721" spans="2:8">
      <c r="B2721" s="386"/>
      <c r="C2721" s="529" t="s">
        <v>305</v>
      </c>
      <c r="D2721" s="524" t="s">
        <v>1267</v>
      </c>
      <c r="E2721" s="525" t="s">
        <v>52</v>
      </c>
      <c r="F2721" s="526">
        <v>3</v>
      </c>
      <c r="G2721" s="527">
        <f>(35)+(0.1085*11.17)*3+(0.4045*8.3)*3</f>
        <v>48.707885000000005</v>
      </c>
      <c r="H2721" s="521">
        <f t="shared" si="30"/>
        <v>146.12365500000001</v>
      </c>
    </row>
    <row r="2722" spans="2:8">
      <c r="B2722" s="386"/>
      <c r="C2722" s="541" t="s">
        <v>1268</v>
      </c>
      <c r="D2722" s="524" t="s">
        <v>1269</v>
      </c>
      <c r="E2722" s="525" t="s">
        <v>52</v>
      </c>
      <c r="F2722" s="526">
        <f>(3.1416*1.1*1.1)*1.2</f>
        <v>4.5616032000000004</v>
      </c>
      <c r="G2722" s="527">
        <f>(78.34*1.2824)</f>
        <v>100.463216</v>
      </c>
      <c r="H2722" s="521">
        <f t="shared" si="30"/>
        <v>458.27332758789123</v>
      </c>
    </row>
    <row r="2723" spans="2:8">
      <c r="B2723" s="386"/>
      <c r="C2723" s="392"/>
      <c r="D2723" s="393">
        <v>0</v>
      </c>
      <c r="E2723" s="392">
        <v>0</v>
      </c>
      <c r="F2723" s="394"/>
      <c r="G2723" s="446">
        <v>0</v>
      </c>
      <c r="H2723" s="396"/>
    </row>
    <row r="2724" spans="2:8">
      <c r="B2724" s="386"/>
      <c r="C2724" s="392"/>
      <c r="D2724" s="393" t="s">
        <v>71</v>
      </c>
      <c r="E2724" s="392"/>
      <c r="F2724" s="394"/>
      <c r="G2724" s="446"/>
      <c r="H2724" s="396">
        <f>SUM(H2712:H2722)</f>
        <v>5831.5587211077864</v>
      </c>
    </row>
    <row r="2725" spans="2:8">
      <c r="B2725" s="386"/>
      <c r="C2725" s="392"/>
      <c r="D2725" s="393" t="s">
        <v>72</v>
      </c>
      <c r="E2725" s="392" t="s">
        <v>0</v>
      </c>
      <c r="F2725" s="394"/>
      <c r="G2725" s="446"/>
      <c r="H2725" s="396">
        <f>ROUND(H2724*F2725/100,2)</f>
        <v>0</v>
      </c>
    </row>
    <row r="2726" spans="2:8">
      <c r="B2726" s="386"/>
      <c r="C2726" s="392"/>
      <c r="D2726" s="393" t="s">
        <v>73</v>
      </c>
      <c r="E2726" s="392"/>
      <c r="F2726" s="394"/>
      <c r="G2726" s="446"/>
      <c r="H2726" s="396">
        <f>H2724+H2725</f>
        <v>5831.5587211077864</v>
      </c>
    </row>
    <row r="2727" spans="2:8">
      <c r="B2727" s="386"/>
      <c r="C2727" s="392"/>
      <c r="D2727" s="393"/>
      <c r="E2727" s="392"/>
      <c r="F2727" s="394"/>
      <c r="G2727" s="446"/>
      <c r="H2727" s="396"/>
    </row>
    <row r="2728" spans="2:8" ht="71.25">
      <c r="C2728" s="149" t="s">
        <v>1293</v>
      </c>
      <c r="D2728" s="150" t="s">
        <v>1271</v>
      </c>
      <c r="E2728" s="149" t="s">
        <v>31</v>
      </c>
      <c r="F2728" s="151">
        <v>1</v>
      </c>
      <c r="G2728" s="445">
        <f>H2746</f>
        <v>9543.08</v>
      </c>
      <c r="H2728" s="148">
        <f>TRUNC(G2728*F2728,2)</f>
        <v>9543.08</v>
      </c>
    </row>
    <row r="2729" spans="2:8">
      <c r="C2729" s="392"/>
      <c r="D2729" s="393"/>
      <c r="E2729" s="392"/>
      <c r="F2729" s="394"/>
      <c r="G2729" s="530"/>
      <c r="H2729" s="396"/>
    </row>
    <row r="2730" spans="2:8">
      <c r="C2730" s="392"/>
      <c r="D2730" s="393" t="s">
        <v>65</v>
      </c>
      <c r="E2730" s="392"/>
      <c r="F2730" s="394"/>
      <c r="G2730" s="530"/>
      <c r="H2730" s="396">
        <f>SUM(H2731:H2733)</f>
        <v>385.7</v>
      </c>
    </row>
    <row r="2731" spans="2:8">
      <c r="C2731" s="392" t="s">
        <v>1272</v>
      </c>
      <c r="D2731" s="393" t="s">
        <v>1273</v>
      </c>
      <c r="E2731" s="392" t="s">
        <v>94</v>
      </c>
      <c r="F2731" s="394">
        <v>2.5</v>
      </c>
      <c r="G2731" s="530">
        <v>154.28</v>
      </c>
      <c r="H2731" s="396">
        <f>ROUND(G2731*F2731,2)</f>
        <v>385.7</v>
      </c>
    </row>
    <row r="2732" spans="2:8">
      <c r="C2732" s="392"/>
      <c r="D2732" s="393">
        <v>0</v>
      </c>
      <c r="E2732" s="392">
        <v>0</v>
      </c>
      <c r="F2732" s="394"/>
      <c r="G2732" s="530">
        <v>0</v>
      </c>
      <c r="H2732" s="396">
        <f>ROUND(G2732*F2732,2)</f>
        <v>0</v>
      </c>
    </row>
    <row r="2733" spans="2:8">
      <c r="C2733" s="392"/>
      <c r="D2733" s="393">
        <v>0</v>
      </c>
      <c r="E2733" s="392">
        <v>0</v>
      </c>
      <c r="F2733" s="394"/>
      <c r="G2733" s="530">
        <v>0</v>
      </c>
      <c r="H2733" s="396">
        <f>ROUND(G2733*F2733,2)</f>
        <v>0</v>
      </c>
    </row>
    <row r="2734" spans="2:8">
      <c r="C2734" s="392"/>
      <c r="D2734" s="393" t="s">
        <v>66</v>
      </c>
      <c r="E2734" s="392"/>
      <c r="F2734" s="394"/>
      <c r="G2734" s="530"/>
      <c r="H2734" s="396">
        <f>SUM(H2735:H2738)</f>
        <v>37.380000000000003</v>
      </c>
    </row>
    <row r="2735" spans="2:8">
      <c r="C2735" s="392" t="s">
        <v>95</v>
      </c>
      <c r="D2735" s="393" t="s">
        <v>1274</v>
      </c>
      <c r="E2735" s="392" t="s">
        <v>94</v>
      </c>
      <c r="F2735" s="394">
        <v>2.5</v>
      </c>
      <c r="G2735" s="530">
        <v>14.95</v>
      </c>
      <c r="H2735" s="396">
        <f>ROUND(G2735*F2735,2)</f>
        <v>37.380000000000003</v>
      </c>
    </row>
    <row r="2736" spans="2:8">
      <c r="C2736" s="392"/>
      <c r="D2736" s="393"/>
      <c r="E2736" s="392"/>
      <c r="F2736" s="394"/>
      <c r="G2736" s="530"/>
      <c r="H2736" s="396">
        <f>ROUND(G2736*F2736,2)</f>
        <v>0</v>
      </c>
    </row>
    <row r="2737" spans="3:8">
      <c r="C2737" s="392"/>
      <c r="D2737" s="393">
        <v>0</v>
      </c>
      <c r="E2737" s="392">
        <v>0</v>
      </c>
      <c r="F2737" s="394"/>
      <c r="G2737" s="530">
        <v>0</v>
      </c>
      <c r="H2737" s="396">
        <f>ROUND(G2737*F2737,2)</f>
        <v>0</v>
      </c>
    </row>
    <row r="2738" spans="3:8">
      <c r="C2738" s="392"/>
      <c r="D2738" s="393" t="s">
        <v>67</v>
      </c>
      <c r="E2738" s="392" t="s">
        <v>0</v>
      </c>
      <c r="F2738" s="394">
        <v>1.2018</v>
      </c>
      <c r="G2738" s="530"/>
      <c r="H2738" s="396">
        <f>ROUND(G2738*F2738/100,2)</f>
        <v>0</v>
      </c>
    </row>
    <row r="2739" spans="3:8">
      <c r="C2739" s="392"/>
      <c r="D2739" s="393"/>
      <c r="E2739" s="392"/>
      <c r="F2739" s="394"/>
      <c r="G2739" s="395"/>
      <c r="H2739" s="396"/>
    </row>
    <row r="2740" spans="3:8">
      <c r="C2740" s="392"/>
      <c r="D2740" s="393" t="s">
        <v>68</v>
      </c>
      <c r="E2740" s="392"/>
      <c r="F2740" s="394"/>
      <c r="G2740" s="395"/>
      <c r="H2740" s="396">
        <f>SUM(H2741:H2743)</f>
        <v>9120</v>
      </c>
    </row>
    <row r="2741" spans="3:8">
      <c r="C2741" s="531" t="s">
        <v>1275</v>
      </c>
      <c r="D2741" s="393" t="s">
        <v>1276</v>
      </c>
      <c r="E2741" s="392" t="s">
        <v>96</v>
      </c>
      <c r="F2741" s="394">
        <v>760</v>
      </c>
      <c r="G2741" s="395">
        <v>12</v>
      </c>
      <c r="H2741" s="396">
        <f>ROUND(G2741*F2741,2)</f>
        <v>9120</v>
      </c>
    </row>
    <row r="2742" spans="3:8">
      <c r="C2742" s="392"/>
      <c r="D2742" s="393">
        <v>0</v>
      </c>
      <c r="E2742" s="392">
        <v>0</v>
      </c>
      <c r="F2742" s="394"/>
      <c r="G2742" s="395">
        <v>0</v>
      </c>
      <c r="H2742" s="396">
        <f>ROUND(G2742*F2742,2)</f>
        <v>0</v>
      </c>
    </row>
    <row r="2743" spans="3:8">
      <c r="C2743" s="392"/>
      <c r="D2743" s="393">
        <v>0</v>
      </c>
      <c r="E2743" s="392">
        <v>0</v>
      </c>
      <c r="F2743" s="394"/>
      <c r="G2743" s="395">
        <v>0</v>
      </c>
      <c r="H2743" s="396"/>
    </row>
    <row r="2744" spans="3:8">
      <c r="C2744" s="392"/>
      <c r="D2744" s="393" t="s">
        <v>71</v>
      </c>
      <c r="E2744" s="392"/>
      <c r="F2744" s="394"/>
      <c r="G2744" s="395"/>
      <c r="H2744" s="396">
        <f>+H2740+H2734+H2730</f>
        <v>9543.08</v>
      </c>
    </row>
    <row r="2745" spans="3:8">
      <c r="C2745" s="392"/>
      <c r="D2745" s="393" t="s">
        <v>72</v>
      </c>
      <c r="E2745" s="392" t="s">
        <v>0</v>
      </c>
      <c r="F2745" s="394"/>
      <c r="G2745" s="395"/>
      <c r="H2745" s="396">
        <f>ROUND(H2744*F2745/100,2)</f>
        <v>0</v>
      </c>
    </row>
    <row r="2746" spans="3:8">
      <c r="C2746" s="392"/>
      <c r="D2746" s="393" t="s">
        <v>73</v>
      </c>
      <c r="E2746" s="392"/>
      <c r="F2746" s="394"/>
      <c r="G2746" s="395"/>
      <c r="H2746" s="396">
        <f>+H2745+H2744</f>
        <v>9543.08</v>
      </c>
    </row>
    <row r="2747" spans="3:8">
      <c r="C2747" s="392"/>
      <c r="D2747" s="393"/>
      <c r="E2747" s="392"/>
      <c r="F2747" s="394"/>
      <c r="G2747" s="395"/>
      <c r="H2747" s="396"/>
    </row>
    <row r="2748" spans="3:8">
      <c r="C2748" s="42"/>
      <c r="D2748" s="532"/>
      <c r="E2748" s="42"/>
      <c r="F2748" s="533"/>
      <c r="G2748" s="42"/>
      <c r="H2748" s="28"/>
    </row>
    <row r="2749" spans="3:8" ht="28.5">
      <c r="C2749" s="149" t="s">
        <v>1277</v>
      </c>
      <c r="D2749" s="150" t="s">
        <v>1278</v>
      </c>
      <c r="E2749" s="149" t="s">
        <v>31</v>
      </c>
      <c r="F2749" s="151">
        <v>1</v>
      </c>
      <c r="G2749" s="445">
        <f>H2769</f>
        <v>3142.0399999999995</v>
      </c>
      <c r="H2749" s="148">
        <f>TRUNC(G2749*F2749,2)</f>
        <v>3142.04</v>
      </c>
    </row>
    <row r="2750" spans="3:8">
      <c r="C2750" s="392"/>
      <c r="D2750" s="393"/>
      <c r="E2750" s="392"/>
      <c r="F2750" s="394"/>
      <c r="G2750" s="395"/>
      <c r="H2750" s="396"/>
    </row>
    <row r="2751" spans="3:8">
      <c r="C2751" s="392"/>
      <c r="D2751" s="393" t="s">
        <v>65</v>
      </c>
      <c r="E2751" s="392"/>
      <c r="F2751" s="394"/>
      <c r="G2751" s="395"/>
      <c r="H2751" s="396">
        <f>SUM(H2752:H2754)</f>
        <v>0</v>
      </c>
    </row>
    <row r="2752" spans="3:8">
      <c r="C2752" s="392"/>
      <c r="D2752" s="393"/>
      <c r="E2752" s="392"/>
      <c r="F2752" s="394"/>
      <c r="G2752" s="395"/>
      <c r="H2752" s="396">
        <f>ROUND(G2752*F2752,2)</f>
        <v>0</v>
      </c>
    </row>
    <row r="2753" spans="3:8">
      <c r="C2753" s="392"/>
      <c r="D2753" s="393">
        <v>0</v>
      </c>
      <c r="E2753" s="392">
        <v>0</v>
      </c>
      <c r="F2753" s="394"/>
      <c r="G2753" s="395">
        <v>0</v>
      </c>
      <c r="H2753" s="396">
        <f>ROUND(G2753*F2753,2)</f>
        <v>0</v>
      </c>
    </row>
    <row r="2754" spans="3:8">
      <c r="C2754" s="392"/>
      <c r="D2754" s="393">
        <v>0</v>
      </c>
      <c r="E2754" s="392">
        <v>0</v>
      </c>
      <c r="F2754" s="394"/>
      <c r="G2754" s="395">
        <v>0</v>
      </c>
      <c r="H2754" s="396">
        <f>ROUND(G2754*F2754,2)</f>
        <v>0</v>
      </c>
    </row>
    <row r="2755" spans="3:8">
      <c r="C2755" s="392"/>
      <c r="D2755" s="393" t="s">
        <v>66</v>
      </c>
      <c r="E2755" s="392"/>
      <c r="F2755" s="394"/>
      <c r="G2755" s="530"/>
      <c r="H2755" s="396">
        <f>SUM(H2756:H2759)</f>
        <v>19.47</v>
      </c>
    </row>
    <row r="2756" spans="3:8">
      <c r="C2756" s="403" t="s">
        <v>74</v>
      </c>
      <c r="D2756" s="393" t="s">
        <v>75</v>
      </c>
      <c r="E2756" s="392" t="s">
        <v>76</v>
      </c>
      <c r="F2756" s="398">
        <v>1</v>
      </c>
      <c r="G2756" s="456">
        <v>8.3000000000000007</v>
      </c>
      <c r="H2756" s="396">
        <f>ROUND(G2756*F2756,2)</f>
        <v>8.3000000000000007</v>
      </c>
    </row>
    <row r="2757" spans="3:8">
      <c r="C2757" s="403" t="s">
        <v>98</v>
      </c>
      <c r="D2757" s="393" t="s">
        <v>120</v>
      </c>
      <c r="E2757" s="392" t="s">
        <v>76</v>
      </c>
      <c r="F2757" s="398">
        <f>F2756</f>
        <v>1</v>
      </c>
      <c r="G2757" s="456">
        <v>11.17</v>
      </c>
      <c r="H2757" s="396">
        <f>ROUND(G2757*F2757,2)</f>
        <v>11.17</v>
      </c>
    </row>
    <row r="2758" spans="3:8">
      <c r="C2758" s="392"/>
      <c r="D2758" s="393">
        <v>0</v>
      </c>
      <c r="E2758" s="392">
        <v>0</v>
      </c>
      <c r="F2758" s="394"/>
      <c r="G2758" s="530">
        <v>0</v>
      </c>
      <c r="H2758" s="396">
        <f>ROUND(G2758*F2758,2)</f>
        <v>0</v>
      </c>
    </row>
    <row r="2759" spans="3:8">
      <c r="C2759" s="392"/>
      <c r="D2759" s="393" t="s">
        <v>67</v>
      </c>
      <c r="E2759" s="392" t="s">
        <v>0</v>
      </c>
      <c r="F2759" s="394">
        <v>1.2018</v>
      </c>
      <c r="G2759" s="530"/>
      <c r="H2759" s="396">
        <f>ROUND(G2759*F2759/100,2)</f>
        <v>0</v>
      </c>
    </row>
    <row r="2760" spans="3:8">
      <c r="C2760" s="392"/>
      <c r="D2760" s="393"/>
      <c r="E2760" s="392"/>
      <c r="F2760" s="394"/>
      <c r="G2760" s="530"/>
      <c r="H2760" s="396"/>
    </row>
    <row r="2761" spans="3:8">
      <c r="C2761" s="392"/>
      <c r="D2761" s="393" t="s">
        <v>68</v>
      </c>
      <c r="E2761" s="392"/>
      <c r="F2761" s="394"/>
      <c r="G2761" s="530"/>
      <c r="H2761" s="396">
        <f>SUM(H2762:H2766)</f>
        <v>3122.5699999999997</v>
      </c>
    </row>
    <row r="2762" spans="3:8">
      <c r="C2762" s="466">
        <v>94970</v>
      </c>
      <c r="D2762" s="393" t="s">
        <v>1279</v>
      </c>
      <c r="E2762" s="392" t="s">
        <v>43</v>
      </c>
      <c r="F2762" s="394">
        <v>2.8</v>
      </c>
      <c r="G2762" s="530">
        <v>283.25</v>
      </c>
      <c r="H2762" s="396">
        <f>ROUND(G2762*F2762,2)</f>
        <v>793.1</v>
      </c>
    </row>
    <row r="2763" spans="3:8">
      <c r="C2763" s="392" t="s">
        <v>1280</v>
      </c>
      <c r="D2763" s="393" t="s">
        <v>1281</v>
      </c>
      <c r="E2763" s="392"/>
      <c r="F2763" s="394">
        <v>2.8</v>
      </c>
      <c r="G2763" s="530">
        <v>83.56</v>
      </c>
      <c r="H2763" s="396">
        <f>ROUND(G2763*F2763,2)</f>
        <v>233.97</v>
      </c>
    </row>
    <row r="2764" spans="3:8" ht="24">
      <c r="C2764" s="392">
        <v>92916</v>
      </c>
      <c r="D2764" s="393" t="s">
        <v>1282</v>
      </c>
      <c r="E2764" s="392" t="s">
        <v>34</v>
      </c>
      <c r="F2764" s="394">
        <v>94.81</v>
      </c>
      <c r="G2764" s="530">
        <v>9.5299999999999994</v>
      </c>
      <c r="H2764" s="396">
        <f>ROUND(G2764*F2764,2)</f>
        <v>903.54</v>
      </c>
    </row>
    <row r="2765" spans="3:8">
      <c r="C2765" s="392">
        <v>5970</v>
      </c>
      <c r="D2765" s="393" t="s">
        <v>101</v>
      </c>
      <c r="E2765" s="392" t="s">
        <v>42</v>
      </c>
      <c r="F2765" s="394">
        <v>28</v>
      </c>
      <c r="G2765" s="530">
        <v>42.57</v>
      </c>
      <c r="H2765" s="396">
        <f>ROUND(G2765*F2765,2)</f>
        <v>1191.96</v>
      </c>
    </row>
    <row r="2766" spans="3:8">
      <c r="C2766" s="392"/>
      <c r="D2766" s="393">
        <v>0</v>
      </c>
      <c r="E2766" s="392">
        <v>0</v>
      </c>
      <c r="F2766" s="394"/>
      <c r="G2766" s="530">
        <v>0</v>
      </c>
      <c r="H2766" s="396"/>
    </row>
    <row r="2767" spans="3:8">
      <c r="C2767" s="392"/>
      <c r="D2767" s="393" t="s">
        <v>71</v>
      </c>
      <c r="E2767" s="392"/>
      <c r="F2767" s="394"/>
      <c r="G2767" s="530"/>
      <c r="H2767" s="396">
        <f>+H2761+H2755+H2751</f>
        <v>3142.0399999999995</v>
      </c>
    </row>
    <row r="2768" spans="3:8">
      <c r="C2768" s="392"/>
      <c r="D2768" s="393" t="s">
        <v>72</v>
      </c>
      <c r="E2768" s="392" t="s">
        <v>0</v>
      </c>
      <c r="F2768" s="394"/>
      <c r="G2768" s="530"/>
      <c r="H2768" s="396">
        <f>ROUND(H2767*F2768/100,2)</f>
        <v>0</v>
      </c>
    </row>
    <row r="2769" spans="3:8">
      <c r="C2769" s="392"/>
      <c r="D2769" s="393" t="s">
        <v>73</v>
      </c>
      <c r="E2769" s="392"/>
      <c r="F2769" s="394"/>
      <c r="G2769" s="395"/>
      <c r="H2769" s="396">
        <f>+H2768+H2767</f>
        <v>3142.0399999999995</v>
      </c>
    </row>
    <row r="2770" spans="3:8">
      <c r="C2770" s="392"/>
      <c r="D2770" s="393"/>
      <c r="E2770" s="392"/>
      <c r="F2770" s="394"/>
      <c r="G2770" s="395"/>
      <c r="H2770" s="396"/>
    </row>
    <row r="2771" spans="3:8">
      <c r="C2771" s="42"/>
      <c r="D2771" s="532"/>
      <c r="E2771" s="42"/>
      <c r="F2771" s="533"/>
      <c r="G2771" s="42"/>
      <c r="H2771" s="28"/>
    </row>
    <row r="2772" spans="3:8" ht="28.5">
      <c r="C2772" s="149" t="s">
        <v>1283</v>
      </c>
      <c r="D2772" s="150" t="s">
        <v>1284</v>
      </c>
      <c r="E2772" s="149" t="s">
        <v>31</v>
      </c>
      <c r="F2772" s="151">
        <v>1</v>
      </c>
      <c r="G2772" s="445">
        <f>H2797</f>
        <v>19005.879999999997</v>
      </c>
      <c r="H2772" s="148">
        <f>TRUNC(G2772*F2772,2)</f>
        <v>19005.88</v>
      </c>
    </row>
    <row r="2773" spans="3:8">
      <c r="C2773" s="392"/>
      <c r="D2773" s="393"/>
      <c r="E2773" s="392"/>
      <c r="F2773" s="394"/>
      <c r="G2773" s="395"/>
      <c r="H2773" s="396"/>
    </row>
    <row r="2774" spans="3:8">
      <c r="C2774" s="392"/>
      <c r="D2774" s="393" t="s">
        <v>65</v>
      </c>
      <c r="E2774" s="392"/>
      <c r="F2774" s="394"/>
      <c r="G2774" s="395"/>
      <c r="H2774" s="396">
        <f>SUM(H2775:H2777)</f>
        <v>0</v>
      </c>
    </row>
    <row r="2775" spans="3:8">
      <c r="C2775" s="392"/>
      <c r="D2775" s="393"/>
      <c r="E2775" s="392"/>
      <c r="F2775" s="394"/>
      <c r="G2775" s="395"/>
      <c r="H2775" s="396">
        <f>ROUND(G2775*F2775,2)</f>
        <v>0</v>
      </c>
    </row>
    <row r="2776" spans="3:8">
      <c r="C2776" s="392"/>
      <c r="D2776" s="393">
        <v>0</v>
      </c>
      <c r="E2776" s="392">
        <v>0</v>
      </c>
      <c r="F2776" s="394"/>
      <c r="G2776" s="395">
        <v>0</v>
      </c>
      <c r="H2776" s="396">
        <f>ROUND(G2776*F2776,2)</f>
        <v>0</v>
      </c>
    </row>
    <row r="2777" spans="3:8">
      <c r="C2777" s="392"/>
      <c r="D2777" s="393">
        <v>0</v>
      </c>
      <c r="E2777" s="392">
        <v>0</v>
      </c>
      <c r="F2777" s="394"/>
      <c r="G2777" s="395">
        <v>0</v>
      </c>
      <c r="H2777" s="396">
        <f>ROUND(G2777*F2777,2)</f>
        <v>0</v>
      </c>
    </row>
    <row r="2778" spans="3:8">
      <c r="C2778" s="392"/>
      <c r="D2778" s="393" t="s">
        <v>66</v>
      </c>
      <c r="E2778" s="392"/>
      <c r="F2778" s="394"/>
      <c r="G2778" s="395"/>
      <c r="H2778" s="396">
        <f>SUM(H2779:H2782)</f>
        <v>0</v>
      </c>
    </row>
    <row r="2779" spans="3:8">
      <c r="C2779" s="392"/>
      <c r="D2779" s="393"/>
      <c r="E2779" s="392"/>
      <c r="F2779" s="394"/>
      <c r="G2779" s="395"/>
      <c r="H2779" s="396">
        <f>ROUND(G2779*F2779,2)</f>
        <v>0</v>
      </c>
    </row>
    <row r="2780" spans="3:8">
      <c r="C2780" s="392"/>
      <c r="D2780" s="393"/>
      <c r="E2780" s="392"/>
      <c r="F2780" s="394"/>
      <c r="G2780" s="395"/>
      <c r="H2780" s="396">
        <f>ROUND(G2780*F2780,2)</f>
        <v>0</v>
      </c>
    </row>
    <row r="2781" spans="3:8">
      <c r="C2781" s="392"/>
      <c r="D2781" s="393">
        <v>0</v>
      </c>
      <c r="E2781" s="392">
        <v>0</v>
      </c>
      <c r="F2781" s="394"/>
      <c r="G2781" s="530">
        <v>0</v>
      </c>
      <c r="H2781" s="396">
        <f>ROUND(G2781*F2781,2)</f>
        <v>0</v>
      </c>
    </row>
    <row r="2782" spans="3:8">
      <c r="C2782" s="392"/>
      <c r="D2782" s="393" t="s">
        <v>67</v>
      </c>
      <c r="E2782" s="392" t="s">
        <v>0</v>
      </c>
      <c r="F2782" s="394">
        <v>1.2018</v>
      </c>
      <c r="G2782" s="530"/>
      <c r="H2782" s="396">
        <f>ROUND(G2782*F2782/100,2)</f>
        <v>0</v>
      </c>
    </row>
    <row r="2783" spans="3:8">
      <c r="C2783" s="392"/>
      <c r="D2783" s="393"/>
      <c r="E2783" s="392"/>
      <c r="F2783" s="394"/>
      <c r="G2783" s="530"/>
      <c r="H2783" s="396"/>
    </row>
    <row r="2784" spans="3:8">
      <c r="C2784" s="392"/>
      <c r="D2784" s="393" t="s">
        <v>68</v>
      </c>
      <c r="E2784" s="392"/>
      <c r="F2784" s="394"/>
      <c r="G2784" s="530"/>
      <c r="H2784" s="396">
        <f>SUM(H2785:H2794)</f>
        <v>19005.879999999997</v>
      </c>
    </row>
    <row r="2785" spans="3:8">
      <c r="C2785" s="466">
        <v>94970</v>
      </c>
      <c r="D2785" s="393" t="s">
        <v>1279</v>
      </c>
      <c r="E2785" s="392" t="s">
        <v>43</v>
      </c>
      <c r="F2785" s="394">
        <v>9.4499999999999993</v>
      </c>
      <c r="G2785" s="530">
        <v>283.25</v>
      </c>
      <c r="H2785" s="396">
        <f>ROUND(G2785*F2785,2)</f>
        <v>2676.71</v>
      </c>
    </row>
    <row r="2786" spans="3:8">
      <c r="C2786" s="392" t="s">
        <v>1280</v>
      </c>
      <c r="D2786" s="393" t="s">
        <v>1281</v>
      </c>
      <c r="E2786" s="392"/>
      <c r="F2786" s="394">
        <v>9.4499999999999993</v>
      </c>
      <c r="G2786" s="530">
        <v>83.56</v>
      </c>
      <c r="H2786" s="396">
        <f>ROUND(G2786*F2786,2)</f>
        <v>789.64</v>
      </c>
    </row>
    <row r="2787" spans="3:8" ht="24">
      <c r="C2787" s="392">
        <v>92916</v>
      </c>
      <c r="D2787" s="393" t="s">
        <v>1282</v>
      </c>
      <c r="E2787" s="392" t="s">
        <v>34</v>
      </c>
      <c r="F2787" s="394">
        <v>756</v>
      </c>
      <c r="G2787" s="530">
        <v>9.5299999999999994</v>
      </c>
      <c r="H2787" s="396">
        <f>ROUND(G2787*F2787,2)</f>
        <v>7204.68</v>
      </c>
    </row>
    <row r="2788" spans="3:8">
      <c r="C2788" s="392">
        <v>5970</v>
      </c>
      <c r="D2788" s="393" t="s">
        <v>101</v>
      </c>
      <c r="E2788" s="392" t="s">
        <v>42</v>
      </c>
      <c r="F2788" s="394">
        <v>84.1</v>
      </c>
      <c r="G2788" s="530">
        <v>42.57</v>
      </c>
      <c r="H2788" s="396">
        <f t="shared" ref="H2788:H2793" si="31">ROUND(G2788*F2788,2)</f>
        <v>3580.14</v>
      </c>
    </row>
    <row r="2789" spans="3:8" ht="24">
      <c r="C2789" s="392">
        <v>83738</v>
      </c>
      <c r="D2789" s="393" t="s">
        <v>1285</v>
      </c>
      <c r="E2789" s="392" t="s">
        <v>42</v>
      </c>
      <c r="F2789" s="394">
        <v>47</v>
      </c>
      <c r="G2789" s="530">
        <v>66.349999999999994</v>
      </c>
      <c r="H2789" s="396">
        <f t="shared" si="31"/>
        <v>3118.45</v>
      </c>
    </row>
    <row r="2790" spans="3:8" ht="24">
      <c r="C2790" s="534">
        <v>83748</v>
      </c>
      <c r="D2790" s="393" t="s">
        <v>1286</v>
      </c>
      <c r="E2790" s="392" t="s">
        <v>42</v>
      </c>
      <c r="F2790" s="394">
        <v>47</v>
      </c>
      <c r="G2790" s="530">
        <v>24</v>
      </c>
      <c r="H2790" s="396">
        <f t="shared" si="31"/>
        <v>1128</v>
      </c>
    </row>
    <row r="2791" spans="3:8">
      <c r="C2791" s="525" t="s">
        <v>1287</v>
      </c>
      <c r="D2791" s="393" t="s">
        <v>1288</v>
      </c>
      <c r="E2791" s="392" t="s">
        <v>42</v>
      </c>
      <c r="F2791" s="394">
        <v>12</v>
      </c>
      <c r="G2791" s="535">
        <v>3.97</v>
      </c>
      <c r="H2791" s="396">
        <f t="shared" si="31"/>
        <v>47.64</v>
      </c>
    </row>
    <row r="2792" spans="3:8">
      <c r="C2792" s="531">
        <v>5622</v>
      </c>
      <c r="D2792" s="393" t="s">
        <v>69</v>
      </c>
      <c r="E2792" s="392" t="s">
        <v>42</v>
      </c>
      <c r="F2792" s="394">
        <v>18</v>
      </c>
      <c r="G2792" s="530">
        <v>4.1900000000000004</v>
      </c>
      <c r="H2792" s="396">
        <f t="shared" si="31"/>
        <v>75.42</v>
      </c>
    </row>
    <row r="2793" spans="3:8" ht="36">
      <c r="C2793" s="392">
        <v>73579</v>
      </c>
      <c r="D2793" s="393" t="s">
        <v>105</v>
      </c>
      <c r="E2793" s="392" t="s">
        <v>43</v>
      </c>
      <c r="F2793" s="394">
        <v>36</v>
      </c>
      <c r="G2793" s="530">
        <v>10.7</v>
      </c>
      <c r="H2793" s="396">
        <f t="shared" si="31"/>
        <v>385.2</v>
      </c>
    </row>
    <row r="2794" spans="3:8">
      <c r="C2794" s="392"/>
      <c r="D2794" s="393">
        <v>0</v>
      </c>
      <c r="E2794" s="392">
        <v>0</v>
      </c>
      <c r="F2794" s="394"/>
      <c r="G2794" s="530">
        <v>0</v>
      </c>
      <c r="H2794" s="396"/>
    </row>
    <row r="2795" spans="3:8">
      <c r="C2795" s="392"/>
      <c r="D2795" s="393" t="s">
        <v>71</v>
      </c>
      <c r="E2795" s="392"/>
      <c r="F2795" s="394"/>
      <c r="G2795" s="530"/>
      <c r="H2795" s="396">
        <f>+H2784+H2778+H2774</f>
        <v>19005.879999999997</v>
      </c>
    </row>
    <row r="2796" spans="3:8">
      <c r="C2796" s="392"/>
      <c r="D2796" s="393" t="s">
        <v>72</v>
      </c>
      <c r="E2796" s="392" t="s">
        <v>0</v>
      </c>
      <c r="F2796" s="394"/>
      <c r="G2796" s="395"/>
      <c r="H2796" s="396">
        <f>ROUND(H2795*F2796/100,2)</f>
        <v>0</v>
      </c>
    </row>
    <row r="2797" spans="3:8">
      <c r="C2797" s="392"/>
      <c r="D2797" s="393" t="s">
        <v>73</v>
      </c>
      <c r="E2797" s="392"/>
      <c r="F2797" s="394"/>
      <c r="G2797" s="395"/>
      <c r="H2797" s="396">
        <f>+H2796+H2795</f>
        <v>19005.879999999997</v>
      </c>
    </row>
    <row r="2798" spans="3:8">
      <c r="C2798" s="392"/>
      <c r="D2798" s="393"/>
      <c r="E2798" s="392"/>
      <c r="F2798" s="394"/>
      <c r="G2798" s="395"/>
      <c r="H2798" s="396"/>
    </row>
    <row r="2800" spans="3:8" ht="15">
      <c r="C2800" s="613" t="s">
        <v>548</v>
      </c>
      <c r="D2800" s="612" t="s">
        <v>549</v>
      </c>
      <c r="E2800" s="613" t="s">
        <v>49</v>
      </c>
      <c r="F2800" s="614">
        <v>1</v>
      </c>
      <c r="G2800" s="615">
        <f>H2819</f>
        <v>15.67</v>
      </c>
      <c r="H2800" s="616">
        <f>TRUNC(G2800*F2800,2)</f>
        <v>15.67</v>
      </c>
    </row>
    <row r="2801" spans="4:8">
      <c r="D2801" s="617"/>
      <c r="E2801" s="618"/>
      <c r="F2801" s="619"/>
      <c r="G2801" s="620"/>
      <c r="H2801" s="621"/>
    </row>
    <row r="2802" spans="4:8">
      <c r="D2802" s="622" t="s">
        <v>65</v>
      </c>
      <c r="E2802" s="623"/>
      <c r="F2802" s="624"/>
      <c r="G2802" s="620"/>
      <c r="H2802" s="599">
        <f>SUM(H2803:H2804)</f>
        <v>0</v>
      </c>
    </row>
    <row r="2803" spans="4:8">
      <c r="D2803" s="622"/>
      <c r="E2803" s="623"/>
      <c r="F2803" s="625"/>
      <c r="G2803" s="626"/>
      <c r="H2803" s="599">
        <f t="shared" ref="H2803:H2804" si="32">ROUND(G2803*F2803,2)</f>
        <v>0</v>
      </c>
    </row>
    <row r="2804" spans="4:8">
      <c r="D2804" s="622"/>
      <c r="E2804" s="623"/>
      <c r="F2804" s="625"/>
      <c r="G2804" s="626"/>
      <c r="H2804" s="599">
        <f t="shared" si="32"/>
        <v>0</v>
      </c>
    </row>
    <row r="2805" spans="4:8">
      <c r="D2805" s="622" t="s">
        <v>66</v>
      </c>
      <c r="E2805" s="623"/>
      <c r="F2805" s="625">
        <v>0</v>
      </c>
      <c r="G2805" s="620"/>
      <c r="H2805" s="599">
        <f>SUM(H2806:H2808)</f>
        <v>2.98</v>
      </c>
    </row>
    <row r="2806" spans="4:8">
      <c r="D2806" s="622" t="s">
        <v>75</v>
      </c>
      <c r="E2806" s="623" t="s">
        <v>76</v>
      </c>
      <c r="F2806" s="625">
        <v>0.15</v>
      </c>
      <c r="G2806" s="626">
        <v>8.3000000000000007</v>
      </c>
      <c r="H2806" s="599">
        <f t="shared" ref="H2806:H2808" si="33">ROUND(G2806*F2806,2)</f>
        <v>1.25</v>
      </c>
    </row>
    <row r="2807" spans="4:8">
      <c r="D2807" s="622" t="s">
        <v>120</v>
      </c>
      <c r="E2807" s="623" t="s">
        <v>76</v>
      </c>
      <c r="F2807" s="625">
        <f>F2806</f>
        <v>0.15</v>
      </c>
      <c r="G2807" s="626">
        <v>11.55</v>
      </c>
      <c r="H2807" s="599">
        <f t="shared" si="33"/>
        <v>1.73</v>
      </c>
    </row>
    <row r="2808" spans="4:8">
      <c r="D2808" s="622"/>
      <c r="E2808" s="623"/>
      <c r="F2808" s="625"/>
      <c r="G2808" s="626"/>
      <c r="H2808" s="599">
        <f t="shared" si="33"/>
        <v>0</v>
      </c>
    </row>
    <row r="2809" spans="4:8">
      <c r="D2809" s="622" t="s">
        <v>67</v>
      </c>
      <c r="E2809" s="623" t="s">
        <v>0</v>
      </c>
      <c r="F2809" s="801">
        <v>90.25</v>
      </c>
      <c r="G2809" s="802"/>
      <c r="H2809" s="599"/>
    </row>
    <row r="2810" spans="4:8">
      <c r="D2810" s="622"/>
      <c r="E2810" s="623"/>
      <c r="F2810" s="625"/>
      <c r="G2810" s="627"/>
      <c r="H2810" s="628"/>
    </row>
    <row r="2811" spans="4:8">
      <c r="D2811" s="622" t="s">
        <v>68</v>
      </c>
      <c r="E2811" s="623"/>
      <c r="F2811" s="625"/>
      <c r="G2811" s="627"/>
      <c r="H2811" s="599">
        <f>SUM(H2812:H2816)</f>
        <v>12.7</v>
      </c>
    </row>
    <row r="2812" spans="4:8">
      <c r="D2812" s="622" t="str">
        <f>D2800</f>
        <v>BUCHA DE REDUÇÃO SOLDAVEL CURTO 75MM - 60MM</v>
      </c>
      <c r="E2812" s="623" t="s">
        <v>31</v>
      </c>
      <c r="F2812" s="625">
        <v>1</v>
      </c>
      <c r="G2812" s="626">
        <v>12.7</v>
      </c>
      <c r="H2812" s="599">
        <f>ROUND(G2812*F2812,2)</f>
        <v>12.7</v>
      </c>
    </row>
    <row r="2813" spans="4:8">
      <c r="D2813" s="622"/>
      <c r="E2813" s="623"/>
      <c r="F2813" s="625"/>
      <c r="G2813" s="626"/>
      <c r="H2813" s="599"/>
    </row>
    <row r="2814" spans="4:8">
      <c r="D2814" s="622"/>
      <c r="E2814" s="623"/>
      <c r="F2814" s="625"/>
      <c r="G2814" s="626"/>
      <c r="H2814" s="599">
        <f t="shared" ref="H2814:H2815" si="34">ROUND(G2814*F2814,2)</f>
        <v>0</v>
      </c>
    </row>
    <row r="2815" spans="4:8">
      <c r="D2815" s="622"/>
      <c r="E2815" s="623"/>
      <c r="F2815" s="625"/>
      <c r="G2815" s="626"/>
      <c r="H2815" s="599">
        <f t="shared" si="34"/>
        <v>0</v>
      </c>
    </row>
    <row r="2816" spans="4:8">
      <c r="D2816" s="622"/>
      <c r="E2816" s="623"/>
      <c r="F2816" s="624"/>
      <c r="G2816" s="626"/>
      <c r="H2816" s="599"/>
    </row>
    <row r="2817" spans="4:8">
      <c r="D2817" s="622" t="s">
        <v>71</v>
      </c>
      <c r="E2817" s="623"/>
      <c r="F2817" s="619"/>
      <c r="G2817" s="627"/>
      <c r="H2817" s="599">
        <f>+H2811+H2805+H2802-0.01</f>
        <v>15.67</v>
      </c>
    </row>
    <row r="2818" spans="4:8">
      <c r="D2818" s="622" t="s">
        <v>72</v>
      </c>
      <c r="E2818" s="623" t="s">
        <v>0</v>
      </c>
      <c r="F2818" s="619"/>
      <c r="G2818" s="627"/>
      <c r="H2818" s="599">
        <f>ROUND(H2817*F2818/100,2)</f>
        <v>0</v>
      </c>
    </row>
    <row r="2819" spans="4:8">
      <c r="D2819" s="622" t="s">
        <v>73</v>
      </c>
      <c r="E2819" s="623"/>
      <c r="F2819" s="624"/>
      <c r="G2819" s="627"/>
      <c r="H2819" s="599">
        <f>+H2818+H2817</f>
        <v>15.67</v>
      </c>
    </row>
  </sheetData>
  <protectedRanges>
    <protectedRange password="C715" sqref="H7" name="Intervalo3" securityDescriptor="O:WDG:WDD:(A;;CC;;;S-1-5-21-331323738-3957049979-2397494211-500)"/>
    <protectedRange sqref="H7" name="Intervalo1"/>
    <protectedRange password="C715" sqref="D2271" name="Intervalo3_2" securityDescriptor="O:WDG:WDD:(A;;CC;;;S-1-5-21-331323738-3957049979-2397494211-500)"/>
    <protectedRange password="C715" sqref="C2578" name="Intervalo3_3_1" securityDescriptor="O:WDG:WDD:(A;;CC;;;S-1-5-21-331323738-3957049979-2397494211-500)"/>
    <protectedRange password="C715" sqref="C2717 C2690" name="Intervalo3_3_1_1_1" securityDescriptor="O:WDG:WDD:(A;;CC;;;S-1-5-21-331323738-3957049979-2397494211-500)"/>
    <protectedRange password="C715" sqref="C2762 C2785" name="Intervalo3_3" securityDescriptor="O:WDG:WDD:(A;;CC;;;S-1-5-21-331323738-3957049979-2397494211-500)"/>
  </protectedRanges>
  <mergeCells count="121">
    <mergeCell ref="F2545:G2545"/>
    <mergeCell ref="F2523:G2523"/>
    <mergeCell ref="F2093:G2093"/>
    <mergeCell ref="F2031:G2031"/>
    <mergeCell ref="F2052:G2052"/>
    <mergeCell ref="F2074:G2074"/>
    <mergeCell ref="F2384:G2384"/>
    <mergeCell ref="F2410:G2410"/>
    <mergeCell ref="F2431:G2431"/>
    <mergeCell ref="F2458:G2458"/>
    <mergeCell ref="F2479:G2479"/>
    <mergeCell ref="F2501:G2501"/>
    <mergeCell ref="F2151:G2151"/>
    <mergeCell ref="F2177:G2177"/>
    <mergeCell ref="F2203:G2203"/>
    <mergeCell ref="F2229:G2229"/>
    <mergeCell ref="F2255:G2255"/>
    <mergeCell ref="F2281:G2281"/>
    <mergeCell ref="F2307:G2307"/>
    <mergeCell ref="F2332:G2332"/>
    <mergeCell ref="F2358:G2358"/>
    <mergeCell ref="F1533:G1533"/>
    <mergeCell ref="F1575:G1575"/>
    <mergeCell ref="F1344:G1344"/>
    <mergeCell ref="F1386:G1386"/>
    <mergeCell ref="F1407:G1407"/>
    <mergeCell ref="F1428:G1428"/>
    <mergeCell ref="F1554:G1554"/>
    <mergeCell ref="F1176:G1176"/>
    <mergeCell ref="F1197:G1197"/>
    <mergeCell ref="F1218:G1218"/>
    <mergeCell ref="F1239:G1239"/>
    <mergeCell ref="F1260:G1260"/>
    <mergeCell ref="F1281:G1281"/>
    <mergeCell ref="F1302:G1302"/>
    <mergeCell ref="F1323:G1323"/>
    <mergeCell ref="F1470:G1470"/>
    <mergeCell ref="F1512:G1512"/>
    <mergeCell ref="F1933:G1933"/>
    <mergeCell ref="F1954:G1954"/>
    <mergeCell ref="F1702:G1702"/>
    <mergeCell ref="F1723:G1723"/>
    <mergeCell ref="F1744:G1744"/>
    <mergeCell ref="F1765:G1765"/>
    <mergeCell ref="F1786:G1786"/>
    <mergeCell ref="F1597:G1597"/>
    <mergeCell ref="F1618:G1618"/>
    <mergeCell ref="F1639:G1639"/>
    <mergeCell ref="F1660:G1660"/>
    <mergeCell ref="F1681:G1681"/>
    <mergeCell ref="F1828:G1828"/>
    <mergeCell ref="F1807:G1807"/>
    <mergeCell ref="F1849:G1849"/>
    <mergeCell ref="BC8:BK8"/>
    <mergeCell ref="A9:H9"/>
    <mergeCell ref="A11:A13"/>
    <mergeCell ref="B11:B13"/>
    <mergeCell ref="C11:C13"/>
    <mergeCell ref="D11:D13"/>
    <mergeCell ref="E11:E13"/>
    <mergeCell ref="F11:F13"/>
    <mergeCell ref="G11:H12"/>
    <mergeCell ref="K11:L11"/>
    <mergeCell ref="M11:M12"/>
    <mergeCell ref="O11:O12"/>
    <mergeCell ref="B5:I5"/>
    <mergeCell ref="B6:I6"/>
    <mergeCell ref="F778:G778"/>
    <mergeCell ref="F228:G228"/>
    <mergeCell ref="F249:G249"/>
    <mergeCell ref="F270:G270"/>
    <mergeCell ref="F624:G624"/>
    <mergeCell ref="F404:G404"/>
    <mergeCell ref="F646:G646"/>
    <mergeCell ref="F690:G690"/>
    <mergeCell ref="F712:G712"/>
    <mergeCell ref="F734:G734"/>
    <mergeCell ref="F756:G756"/>
    <mergeCell ref="F383:G383"/>
    <mergeCell ref="F425:G425"/>
    <mergeCell ref="F448:G448"/>
    <mergeCell ref="F668:G668"/>
    <mergeCell ref="F104:G104"/>
    <mergeCell ref="F164:G164"/>
    <mergeCell ref="F336:G336"/>
    <mergeCell ref="F291:G291"/>
    <mergeCell ref="F933:G933"/>
    <mergeCell ref="F800:G800"/>
    <mergeCell ref="F580:G580"/>
    <mergeCell ref="F558:G558"/>
    <mergeCell ref="F602:G602"/>
    <mergeCell ref="F1365:G1365"/>
    <mergeCell ref="F1491:G1491"/>
    <mergeCell ref="F1064:G1064"/>
    <mergeCell ref="F1449:G1449"/>
    <mergeCell ref="F1132:G1132"/>
    <mergeCell ref="F1154:G1154"/>
    <mergeCell ref="F2809:G2809"/>
    <mergeCell ref="F954:G954"/>
    <mergeCell ref="F1020:G1020"/>
    <mergeCell ref="F1042:G1042"/>
    <mergeCell ref="F1086:G1086"/>
    <mergeCell ref="F1108:G1108"/>
    <mergeCell ref="F24:G24"/>
    <mergeCell ref="F470:G470"/>
    <mergeCell ref="F491:G491"/>
    <mergeCell ref="F513:G513"/>
    <mergeCell ref="F533:G533"/>
    <mergeCell ref="F2007:G2007"/>
    <mergeCell ref="F1870:G1870"/>
    <mergeCell ref="F1891:G1891"/>
    <mergeCell ref="F1912:G1912"/>
    <mergeCell ref="F1985:G1985"/>
    <mergeCell ref="F185:G185"/>
    <mergeCell ref="F44:G44"/>
    <mergeCell ref="F84:G84"/>
    <mergeCell ref="F313:G313"/>
    <mergeCell ref="F363:G363"/>
    <mergeCell ref="F123:G123"/>
    <mergeCell ref="F64:G64"/>
    <mergeCell ref="F143:G143"/>
  </mergeCells>
  <conditionalFormatting sqref="B2577:B2585 C2578:F2585">
    <cfRule type="expression" dxfId="7" priority="7" stopIfTrue="1">
      <formula>AND($A2577&lt;&gt;"COMPOSICAO",$A2577&lt;&gt;"INSUMO",$A2577&lt;&gt;"")</formula>
    </cfRule>
    <cfRule type="expression" dxfId="6" priority="8" stopIfTrue="1">
      <formula>AND(OR($A2577="COMPOSICAO",$A2577="INSUMO",$A2577&lt;&gt;""),$A2577&lt;&gt;"")</formula>
    </cfRule>
  </conditionalFormatting>
  <conditionalFormatting sqref="B2589:B2594 C2590:F2594">
    <cfRule type="expression" dxfId="5" priority="5" stopIfTrue="1">
      <formula>AND($A2589&lt;&gt;"COMPOSICAO",$A2589&lt;&gt;"INSUMO",$A2589&lt;&gt;"")</formula>
    </cfRule>
    <cfRule type="expression" dxfId="4" priority="6" stopIfTrue="1">
      <formula>AND(OR($A2589="COMPOSICAO",$A2589="INSUMO",$A2589&lt;&gt;""),$A2589&lt;&gt;"")</formula>
    </cfRule>
  </conditionalFormatting>
  <conditionalFormatting sqref="B2598:B2603 C2599:F2603">
    <cfRule type="expression" dxfId="3" priority="3" stopIfTrue="1">
      <formula>AND($A2598&lt;&gt;"COMPOSICAO",$A2598&lt;&gt;"INSUMO",$A2598&lt;&gt;"")</formula>
    </cfRule>
    <cfRule type="expression" dxfId="2" priority="4" stopIfTrue="1">
      <formula>AND(OR($A2598="COMPOSICAO",$A2598="INSUMO",$A2598&lt;&gt;""),$A2598&lt;&gt;"")</formula>
    </cfRule>
  </conditionalFormatting>
  <conditionalFormatting sqref="B2607:B2610 C2608:F2610">
    <cfRule type="expression" dxfId="1" priority="1" stopIfTrue="1">
      <formula>AND($A2607&lt;&gt;"COMPOSICAO",$A2607&lt;&gt;"INSUMO",$A2607&lt;&gt;"")</formula>
    </cfRule>
    <cfRule type="expression" dxfId="0" priority="2" stopIfTrue="1">
      <formula>AND(OR($A2607="COMPOSICAO",$A2607="INSUMO",$A2607&lt;&gt;""),$A2607&lt;&gt;"")</formula>
    </cfRule>
  </conditionalFormatting>
  <pageMargins left="0.51181102362204722" right="0.51181102362204722" top="0.78740157480314965" bottom="0.78740157480314965" header="0.31496062992125984" footer="0.31496062992125984"/>
  <pageSetup paperSize="9" scale="90" orientation="landscape" horizontalDpi="0" verticalDpi="0" r:id="rId1"/>
  <drawing r:id="rId2"/>
  <legacyDrawing r:id="rId3"/>
</worksheet>
</file>

<file path=xl/worksheets/sheet4.xml><?xml version="1.0" encoding="utf-8"?>
<worksheet xmlns="http://schemas.openxmlformats.org/spreadsheetml/2006/main" xmlns:r="http://schemas.openxmlformats.org/officeDocument/2006/relationships">
  <dimension ref="A1:BI123"/>
  <sheetViews>
    <sheetView tabSelected="1" view="pageBreakPreview" zoomScale="60" zoomScaleNormal="100" workbookViewId="0">
      <selection sqref="A1:XFD1048576"/>
    </sheetView>
  </sheetViews>
  <sheetFormatPr defaultRowHeight="12.75"/>
  <cols>
    <col min="1" max="1" width="10.42578125" style="306" customWidth="1"/>
    <col min="2" max="2" width="12.28515625" style="97" customWidth="1"/>
    <col min="3" max="3" width="12" style="307" customWidth="1"/>
    <col min="4" max="4" width="71.5703125" style="307" customWidth="1"/>
    <col min="5" max="5" width="9.7109375" style="306" customWidth="1"/>
    <col min="6" max="6" width="10.140625" style="313" customWidth="1"/>
    <col min="7" max="7" width="13.140625" style="314" customWidth="1"/>
    <col min="8" max="8" width="19.5703125" style="307" customWidth="1"/>
    <col min="9" max="9" width="16.85546875" style="386" customWidth="1"/>
    <col min="10" max="10" width="3.7109375" style="386" customWidth="1"/>
    <col min="11" max="11" width="5.85546875" style="386" customWidth="1"/>
    <col min="12" max="58" width="9.140625" style="386"/>
    <col min="59" max="59" width="9.28515625" style="386" bestFit="1" customWidth="1"/>
    <col min="60" max="60" width="9.140625" style="386"/>
    <col min="61" max="61" width="9.42578125" style="386" bestFit="1" customWidth="1"/>
    <col min="62" max="16384" width="9.140625" style="386"/>
  </cols>
  <sheetData>
    <row r="1" spans="1:9" ht="15">
      <c r="A1" s="780"/>
      <c r="B1" s="780"/>
      <c r="C1" s="780"/>
      <c r="D1" s="780"/>
      <c r="E1" s="780"/>
      <c r="F1" s="780"/>
      <c r="G1" s="780"/>
      <c r="H1" s="780"/>
    </row>
    <row r="2" spans="1:9" ht="15">
      <c r="A2" s="781"/>
      <c r="B2" s="781"/>
      <c r="C2" s="781"/>
      <c r="D2" s="781"/>
      <c r="E2" s="781"/>
      <c r="F2" s="781"/>
      <c r="G2" s="781"/>
      <c r="H2" s="781"/>
    </row>
    <row r="3" spans="1:9" ht="15">
      <c r="A3" s="435"/>
      <c r="B3" s="435"/>
      <c r="C3" s="435"/>
      <c r="D3" s="549"/>
      <c r="E3" s="435"/>
      <c r="F3" s="435"/>
      <c r="G3" s="435"/>
      <c r="H3" s="435"/>
    </row>
    <row r="4" spans="1:9" ht="15">
      <c r="A4" s="435"/>
      <c r="B4" s="435"/>
      <c r="C4" s="435"/>
      <c r="D4" s="548"/>
      <c r="E4" s="435"/>
      <c r="F4" s="435"/>
      <c r="G4" s="435"/>
      <c r="H4" s="435"/>
    </row>
    <row r="5" spans="1:9" ht="15">
      <c r="A5" s="435"/>
      <c r="B5" s="435"/>
      <c r="C5" s="435"/>
      <c r="D5" s="549"/>
      <c r="E5" s="435"/>
      <c r="F5" s="435"/>
      <c r="G5" s="435"/>
      <c r="H5" s="435"/>
    </row>
    <row r="6" spans="1:9">
      <c r="A6" s="435"/>
      <c r="B6" s="435"/>
      <c r="C6" s="435"/>
      <c r="D6" s="435"/>
      <c r="E6" s="435"/>
      <c r="F6" s="435"/>
      <c r="G6" s="435"/>
      <c r="H6" s="435"/>
    </row>
    <row r="7" spans="1:9">
      <c r="A7" s="786" t="s">
        <v>1357</v>
      </c>
      <c r="B7" s="787"/>
      <c r="C7" s="787"/>
      <c r="D7" s="787"/>
      <c r="E7" s="787"/>
      <c r="F7" s="787"/>
      <c r="G7" s="787"/>
      <c r="H7" s="788"/>
    </row>
    <row r="8" spans="1:9">
      <c r="A8" s="790" t="s">
        <v>1358</v>
      </c>
      <c r="B8" s="791"/>
      <c r="C8" s="791"/>
      <c r="D8" s="791"/>
      <c r="E8" s="791"/>
      <c r="F8" s="791"/>
      <c r="G8" s="791"/>
      <c r="H8" s="791"/>
    </row>
    <row r="9" spans="1:9">
      <c r="A9" s="783"/>
      <c r="B9" s="783"/>
      <c r="C9" s="783"/>
      <c r="D9" s="783"/>
      <c r="E9" s="783"/>
      <c r="F9" s="783"/>
      <c r="G9" s="783"/>
      <c r="H9" s="783"/>
    </row>
    <row r="10" spans="1:9">
      <c r="A10" s="783" t="s">
        <v>8</v>
      </c>
      <c r="B10" s="783"/>
      <c r="C10" s="783"/>
      <c r="D10" s="783"/>
      <c r="E10" s="783"/>
      <c r="F10" s="783"/>
      <c r="G10" s="783"/>
      <c r="H10" s="783"/>
    </row>
    <row r="11" spans="1:9">
      <c r="A11" s="784" t="s">
        <v>1359</v>
      </c>
      <c r="B11" s="784"/>
      <c r="C11" s="784"/>
      <c r="D11" s="784"/>
      <c r="E11" s="784"/>
      <c r="F11" s="784"/>
      <c r="G11" s="784"/>
      <c r="H11" s="784"/>
    </row>
    <row r="12" spans="1:9">
      <c r="A12" s="344" t="s">
        <v>7</v>
      </c>
      <c r="B12" s="352" t="s">
        <v>9</v>
      </c>
      <c r="C12" s="352" t="s">
        <v>5</v>
      </c>
      <c r="D12" s="352" t="s">
        <v>10</v>
      </c>
      <c r="E12" s="344" t="s">
        <v>11</v>
      </c>
      <c r="F12" s="353" t="s">
        <v>12</v>
      </c>
      <c r="G12" s="354" t="s">
        <v>13</v>
      </c>
      <c r="H12" s="351" t="s">
        <v>14</v>
      </c>
    </row>
    <row r="13" spans="1:9">
      <c r="A13" s="345">
        <v>1</v>
      </c>
      <c r="B13" s="324"/>
      <c r="C13" s="325"/>
      <c r="D13" s="326" t="s">
        <v>1</v>
      </c>
      <c r="E13" s="355"/>
      <c r="F13" s="353"/>
      <c r="G13" s="354"/>
      <c r="H13" s="356"/>
    </row>
    <row r="14" spans="1:9">
      <c r="A14" s="345" t="s">
        <v>15</v>
      </c>
      <c r="B14" s="643"/>
      <c r="C14" s="643"/>
      <c r="D14" s="644" t="s">
        <v>1380</v>
      </c>
      <c r="E14" s="645"/>
      <c r="F14" s="646"/>
      <c r="G14" s="645"/>
      <c r="H14" s="647"/>
    </row>
    <row r="15" spans="1:9">
      <c r="A15" s="479" t="s">
        <v>1386</v>
      </c>
      <c r="B15" s="478" t="s">
        <v>6</v>
      </c>
      <c r="C15" s="478" t="s">
        <v>17</v>
      </c>
      <c r="D15" s="191" t="s">
        <v>1381</v>
      </c>
      <c r="E15" s="478" t="s">
        <v>42</v>
      </c>
      <c r="F15" s="683">
        <v>6</v>
      </c>
      <c r="G15" s="634">
        <v>368.06</v>
      </c>
      <c r="H15" s="222">
        <f>G15*F15</f>
        <v>2208.36</v>
      </c>
    </row>
    <row r="16" spans="1:9">
      <c r="A16" s="479" t="s">
        <v>1387</v>
      </c>
      <c r="B16" s="478">
        <v>72224</v>
      </c>
      <c r="C16" s="478" t="s">
        <v>17</v>
      </c>
      <c r="D16" s="191" t="s">
        <v>1377</v>
      </c>
      <c r="E16" s="478" t="s">
        <v>42</v>
      </c>
      <c r="F16" s="684">
        <f>(12*20)</f>
        <v>240</v>
      </c>
      <c r="G16" s="751">
        <v>8.34</v>
      </c>
      <c r="H16" s="222">
        <f>G16*F16</f>
        <v>2001.6</v>
      </c>
      <c r="I16" s="504"/>
    </row>
    <row r="17" spans="1:12" ht="25.5">
      <c r="A17" s="479" t="s">
        <v>1388</v>
      </c>
      <c r="B17" s="478">
        <v>72238</v>
      </c>
      <c r="C17" s="478" t="s">
        <v>17</v>
      </c>
      <c r="D17" s="191" t="s">
        <v>1518</v>
      </c>
      <c r="E17" s="478" t="s">
        <v>42</v>
      </c>
      <c r="F17" s="685">
        <f>(3*4)+(2*2)</f>
        <v>16</v>
      </c>
      <c r="G17" s="751">
        <v>6.15</v>
      </c>
      <c r="H17" s="222">
        <f t="shared" ref="H17:H27" si="0">G17*F17</f>
        <v>98.4</v>
      </c>
    </row>
    <row r="18" spans="1:12" ht="25.5">
      <c r="A18" s="479" t="s">
        <v>1389</v>
      </c>
      <c r="B18" s="478">
        <v>85407</v>
      </c>
      <c r="C18" s="478" t="s">
        <v>17</v>
      </c>
      <c r="D18" s="191" t="s">
        <v>1379</v>
      </c>
      <c r="E18" s="478" t="s">
        <v>28</v>
      </c>
      <c r="F18" s="685">
        <v>300</v>
      </c>
      <c r="G18" s="751">
        <v>8.27</v>
      </c>
      <c r="H18" s="222">
        <f t="shared" si="0"/>
        <v>2481</v>
      </c>
    </row>
    <row r="19" spans="1:12" ht="40.5" customHeight="1">
      <c r="A19" s="479" t="s">
        <v>1390</v>
      </c>
      <c r="B19" s="478">
        <v>72226</v>
      </c>
      <c r="C19" s="478" t="s">
        <v>17</v>
      </c>
      <c r="D19" s="191" t="s">
        <v>1378</v>
      </c>
      <c r="E19" s="478" t="s">
        <v>42</v>
      </c>
      <c r="F19" s="685">
        <f>F16</f>
        <v>240</v>
      </c>
      <c r="G19" s="751">
        <v>9.23</v>
      </c>
      <c r="H19" s="222">
        <f t="shared" si="0"/>
        <v>2215.2000000000003</v>
      </c>
    </row>
    <row r="20" spans="1:12" ht="38.25">
      <c r="A20" s="479" t="s">
        <v>1391</v>
      </c>
      <c r="B20" s="478" t="s">
        <v>998</v>
      </c>
      <c r="C20" s="478" t="s">
        <v>17</v>
      </c>
      <c r="D20" s="191" t="s">
        <v>1519</v>
      </c>
      <c r="E20" s="478" t="s">
        <v>42</v>
      </c>
      <c r="F20" s="685">
        <f>((3*3)+(3*4)+(2*2)+(2*2)+(5.4*12))</f>
        <v>93.800000000000011</v>
      </c>
      <c r="G20" s="751">
        <v>6.95</v>
      </c>
      <c r="H20" s="222">
        <f t="shared" si="0"/>
        <v>651.91000000000008</v>
      </c>
      <c r="I20" s="658"/>
    </row>
    <row r="21" spans="1:12" ht="25.5">
      <c r="A21" s="479" t="s">
        <v>1392</v>
      </c>
      <c r="B21" s="478">
        <v>73616</v>
      </c>
      <c r="C21" s="478" t="s">
        <v>17</v>
      </c>
      <c r="D21" s="191" t="s">
        <v>1592</v>
      </c>
      <c r="E21" s="478" t="s">
        <v>43</v>
      </c>
      <c r="F21" s="685">
        <f>((20*2.45)-(4*2.45))*0.07</f>
        <v>2.7440000000000007</v>
      </c>
      <c r="G21" s="751">
        <v>203.15</v>
      </c>
      <c r="H21" s="222">
        <f t="shared" si="0"/>
        <v>557.44360000000017</v>
      </c>
    </row>
    <row r="22" spans="1:12">
      <c r="A22" s="479" t="s">
        <v>1393</v>
      </c>
      <c r="B22" s="478">
        <v>72897</v>
      </c>
      <c r="C22" s="478" t="s">
        <v>17</v>
      </c>
      <c r="D22" s="191" t="s">
        <v>772</v>
      </c>
      <c r="E22" s="478" t="s">
        <v>43</v>
      </c>
      <c r="F22" s="683">
        <f>(F20*0.2)+F21</f>
        <v>21.504000000000001</v>
      </c>
      <c r="G22" s="751">
        <v>17.39</v>
      </c>
      <c r="H22" s="222">
        <f t="shared" si="0"/>
        <v>373.95456000000001</v>
      </c>
    </row>
    <row r="23" spans="1:12" ht="63.75">
      <c r="A23" s="479" t="s">
        <v>1394</v>
      </c>
      <c r="B23" s="478">
        <v>85334</v>
      </c>
      <c r="C23" s="478" t="s">
        <v>17</v>
      </c>
      <c r="D23" s="191" t="s">
        <v>1520</v>
      </c>
      <c r="E23" s="478" t="s">
        <v>42</v>
      </c>
      <c r="F23" s="685">
        <f>(1.2*1)+(0.7*2.1)+(0.8*2.1)+(1.5*1)+(0.7*2.1)+(0.7*2.1)+(2*2.1*2)+(1.6*2.1)+(1*1)+(0.8*2.1)+(2*0.5*2)</f>
        <v>25.229999999999997</v>
      </c>
      <c r="G23" s="751">
        <v>13.91</v>
      </c>
      <c r="H23" s="222">
        <f t="shared" si="0"/>
        <v>350.94929999999994</v>
      </c>
      <c r="I23" s="458"/>
      <c r="J23" s="458"/>
      <c r="K23" s="458"/>
      <c r="L23" s="458"/>
    </row>
    <row r="24" spans="1:12" ht="63.75">
      <c r="A24" s="479" t="s">
        <v>1395</v>
      </c>
      <c r="B24" s="478">
        <v>85333</v>
      </c>
      <c r="C24" s="478" t="s">
        <v>17</v>
      </c>
      <c r="D24" s="191" t="s">
        <v>1521</v>
      </c>
      <c r="E24" s="478" t="s">
        <v>354</v>
      </c>
      <c r="F24" s="685">
        <v>11</v>
      </c>
      <c r="G24" s="751">
        <v>15.71</v>
      </c>
      <c r="H24" s="222">
        <f t="shared" si="0"/>
        <v>172.81</v>
      </c>
      <c r="J24" s="458"/>
      <c r="K24" s="458"/>
      <c r="L24" s="458"/>
    </row>
    <row r="25" spans="1:12" ht="51">
      <c r="A25" s="479" t="s">
        <v>1396</v>
      </c>
      <c r="B25" s="478" t="s">
        <v>998</v>
      </c>
      <c r="C25" s="478" t="s">
        <v>17</v>
      </c>
      <c r="D25" s="191" t="s">
        <v>1522</v>
      </c>
      <c r="E25" s="478" t="s">
        <v>42</v>
      </c>
      <c r="F25" s="685">
        <f>((4.4*0.2)+(4.9*0.2)+(0.7*2.1)+(5*0.2)+(1)+(1.6*1.2)+(1*0.4)+(1)+(0.8*2.1)+(5.8*0.2)+(2*0.5*2))*1.2+(0.3*0.3)+(3*1.4)+(6*1.2)</f>
        <v>27.677999999999997</v>
      </c>
      <c r="G25" s="751">
        <v>6.95</v>
      </c>
      <c r="H25" s="222">
        <f t="shared" si="0"/>
        <v>192.3621</v>
      </c>
      <c r="J25" s="458"/>
      <c r="K25" s="458"/>
      <c r="L25" s="458"/>
    </row>
    <row r="26" spans="1:12">
      <c r="A26" s="479" t="s">
        <v>1397</v>
      </c>
      <c r="B26" s="478" t="s">
        <v>1591</v>
      </c>
      <c r="C26" s="478" t="s">
        <v>181</v>
      </c>
      <c r="D26" s="191" t="s">
        <v>1368</v>
      </c>
      <c r="E26" s="478" t="s">
        <v>42</v>
      </c>
      <c r="F26" s="683">
        <f>((20*3.5)+(12*3)+(5.4*2*3.5)+(12*3.5*2)+(11.6*3.2*2)+(12*3.2*2)+(3*4*3)+(3*2*3)+(4*2*3)+(4*3*4)+(2*4*1)+(2*4*1))</f>
        <v>520.84</v>
      </c>
      <c r="G26" s="751">
        <v>1.83</v>
      </c>
      <c r="H26" s="222">
        <f t="shared" si="0"/>
        <v>953.13720000000012</v>
      </c>
      <c r="J26" s="458"/>
      <c r="K26" s="458"/>
      <c r="L26" s="458"/>
    </row>
    <row r="27" spans="1:12" ht="25.5">
      <c r="A27" s="479" t="s">
        <v>1398</v>
      </c>
      <c r="B27" s="675">
        <v>72215</v>
      </c>
      <c r="C27" s="478" t="s">
        <v>17</v>
      </c>
      <c r="D27" s="191" t="s">
        <v>1523</v>
      </c>
      <c r="E27" s="478" t="s">
        <v>43</v>
      </c>
      <c r="F27" s="685">
        <f>(0.8*1*0.15)+(4*0.8*0.15)</f>
        <v>0.6</v>
      </c>
      <c r="G27" s="751">
        <v>34.78</v>
      </c>
      <c r="H27" s="222">
        <f t="shared" si="0"/>
        <v>20.867999999999999</v>
      </c>
      <c r="I27" s="659"/>
      <c r="K27" s="368"/>
    </row>
    <row r="28" spans="1:12" ht="12.75" customHeight="1">
      <c r="A28" s="840" t="s">
        <v>1399</v>
      </c>
      <c r="B28" s="841"/>
      <c r="C28" s="841"/>
      <c r="D28" s="841"/>
      <c r="E28" s="841"/>
      <c r="F28" s="841"/>
      <c r="G28" s="842"/>
      <c r="H28" s="426">
        <f>SUM(H15:H27)</f>
        <v>12277.99476</v>
      </c>
    </row>
    <row r="29" spans="1:12">
      <c r="A29" s="648">
        <v>2</v>
      </c>
      <c r="B29" s="649"/>
      <c r="C29" s="649"/>
      <c r="D29" s="650" t="s">
        <v>1362</v>
      </c>
      <c r="E29" s="362"/>
      <c r="F29" s="349"/>
      <c r="G29" s="651"/>
      <c r="H29" s="649"/>
    </row>
    <row r="30" spans="1:12" ht="36">
      <c r="A30" s="200" t="s">
        <v>16</v>
      </c>
      <c r="B30" s="663">
        <v>87496</v>
      </c>
      <c r="C30" s="571" t="s">
        <v>17</v>
      </c>
      <c r="D30" s="588" t="s">
        <v>1313</v>
      </c>
      <c r="E30" s="589" t="s">
        <v>42</v>
      </c>
      <c r="F30" s="686">
        <f>(0.7*2.1)+(1.6*1.2)+(1*0.4)+(1*1)+(0.8*2.1)+(2*0.5*2)+(4*0.8)</f>
        <v>11.669999999999998</v>
      </c>
      <c r="G30" s="444">
        <v>59.65</v>
      </c>
      <c r="H30" s="222">
        <f t="shared" ref="H30" si="1">G30*F30</f>
        <v>696.11549999999988</v>
      </c>
      <c r="I30" s="664"/>
      <c r="J30" s="458"/>
    </row>
    <row r="31" spans="1:12">
      <c r="A31" s="840" t="s">
        <v>1400</v>
      </c>
      <c r="B31" s="841"/>
      <c r="C31" s="841"/>
      <c r="D31" s="841"/>
      <c r="E31" s="841"/>
      <c r="F31" s="841"/>
      <c r="G31" s="842"/>
      <c r="H31" s="426">
        <f>H30</f>
        <v>696.11549999999988</v>
      </c>
      <c r="J31" s="458"/>
    </row>
    <row r="32" spans="1:12">
      <c r="A32" s="345">
        <v>3</v>
      </c>
      <c r="B32" s="324"/>
      <c r="C32" s="652"/>
      <c r="D32" s="326" t="s">
        <v>1361</v>
      </c>
      <c r="E32" s="327"/>
      <c r="F32" s="336"/>
      <c r="G32" s="653"/>
      <c r="H32" s="654"/>
      <c r="J32" s="458"/>
    </row>
    <row r="33" spans="1:10">
      <c r="A33" s="237" t="s">
        <v>158</v>
      </c>
      <c r="B33" s="253">
        <v>72086</v>
      </c>
      <c r="C33" s="571" t="s">
        <v>17</v>
      </c>
      <c r="D33" s="258" t="s">
        <v>1375</v>
      </c>
      <c r="E33" s="185" t="s">
        <v>28</v>
      </c>
      <c r="F33" s="687">
        <f>F34</f>
        <v>240</v>
      </c>
      <c r="G33" s="632">
        <v>4.72</v>
      </c>
      <c r="H33" s="222">
        <f t="shared" ref="H33:H34" si="2">G33*F33</f>
        <v>1132.8</v>
      </c>
      <c r="I33" s="368"/>
      <c r="J33" s="458"/>
    </row>
    <row r="34" spans="1:10" ht="15.75" customHeight="1">
      <c r="A34" s="237" t="s">
        <v>189</v>
      </c>
      <c r="B34" s="206" t="s">
        <v>1376</v>
      </c>
      <c r="C34" s="571" t="s">
        <v>17</v>
      </c>
      <c r="D34" s="258" t="s">
        <v>1360</v>
      </c>
      <c r="E34" s="185" t="s">
        <v>42</v>
      </c>
      <c r="F34" s="687">
        <f>(12*20)</f>
        <v>240</v>
      </c>
      <c r="G34" s="590">
        <v>28.84</v>
      </c>
      <c r="H34" s="222">
        <f t="shared" si="2"/>
        <v>6921.6</v>
      </c>
      <c r="I34" s="368"/>
      <c r="J34" s="458"/>
    </row>
    <row r="35" spans="1:10" ht="12.75" customHeight="1">
      <c r="A35" s="840" t="s">
        <v>1401</v>
      </c>
      <c r="B35" s="841"/>
      <c r="C35" s="841"/>
      <c r="D35" s="841"/>
      <c r="E35" s="841"/>
      <c r="F35" s="841"/>
      <c r="G35" s="842"/>
      <c r="H35" s="426">
        <f>SUM(H33:H34)</f>
        <v>8054.4000000000005</v>
      </c>
      <c r="J35" s="458"/>
    </row>
    <row r="36" spans="1:10">
      <c r="A36" s="345">
        <v>4</v>
      </c>
      <c r="B36" s="324"/>
      <c r="C36" s="652"/>
      <c r="D36" s="326" t="s">
        <v>1364</v>
      </c>
      <c r="E36" s="327"/>
      <c r="F36" s="336"/>
      <c r="G36" s="653"/>
      <c r="H36" s="654"/>
      <c r="J36" s="458"/>
    </row>
    <row r="37" spans="1:10" ht="25.5">
      <c r="A37" s="237" t="s">
        <v>190</v>
      </c>
      <c r="B37" s="206" t="s">
        <v>180</v>
      </c>
      <c r="C37" s="185" t="s">
        <v>181</v>
      </c>
      <c r="D37" s="258" t="s">
        <v>1383</v>
      </c>
      <c r="E37" s="185" t="s">
        <v>42</v>
      </c>
      <c r="F37" s="686">
        <f>F17</f>
        <v>16</v>
      </c>
      <c r="G37" s="632">
        <v>69.67</v>
      </c>
      <c r="H37" s="222">
        <f t="shared" ref="H37" si="3">G37*F37</f>
        <v>1114.72</v>
      </c>
      <c r="I37" s="368"/>
    </row>
    <row r="38" spans="1:10">
      <c r="A38" s="840" t="s">
        <v>1402</v>
      </c>
      <c r="B38" s="841"/>
      <c r="C38" s="841"/>
      <c r="D38" s="841"/>
      <c r="E38" s="841"/>
      <c r="F38" s="841"/>
      <c r="G38" s="842"/>
      <c r="H38" s="426">
        <f>H37</f>
        <v>1114.72</v>
      </c>
    </row>
    <row r="39" spans="1:10">
      <c r="A39" s="345">
        <v>5</v>
      </c>
      <c r="B39" s="324"/>
      <c r="C39" s="652"/>
      <c r="D39" s="326" t="s">
        <v>1363</v>
      </c>
      <c r="E39" s="327"/>
      <c r="F39" s="336"/>
      <c r="G39" s="653"/>
      <c r="H39" s="654"/>
    </row>
    <row r="40" spans="1:10" ht="38.25">
      <c r="A40" s="185" t="s">
        <v>168</v>
      </c>
      <c r="B40" s="254">
        <v>87620</v>
      </c>
      <c r="C40" s="196" t="s">
        <v>17</v>
      </c>
      <c r="D40" s="662" t="s">
        <v>1384</v>
      </c>
      <c r="E40" s="196" t="s">
        <v>42</v>
      </c>
      <c r="F40" s="685">
        <f>((3*3)+(3*4)+(2*2)+(2*2)+(5.4*12))</f>
        <v>93.800000000000011</v>
      </c>
      <c r="G40" s="444">
        <v>22.68</v>
      </c>
      <c r="H40" s="222">
        <f t="shared" ref="H40:H42" si="4">G40*F40</f>
        <v>2127.384</v>
      </c>
      <c r="I40" s="659"/>
    </row>
    <row r="41" spans="1:10" ht="51">
      <c r="A41" s="185" t="s">
        <v>197</v>
      </c>
      <c r="B41" s="476">
        <v>87246</v>
      </c>
      <c r="C41" s="185" t="s">
        <v>17</v>
      </c>
      <c r="D41" s="258" t="s">
        <v>1524</v>
      </c>
      <c r="E41" s="185" t="s">
        <v>160</v>
      </c>
      <c r="F41" s="688">
        <f>((2*2)+(3*3)+(3*4)+(2*2)+(5.4*12)+(0.4*2*6)+(0.3*2*6))*1.2</f>
        <v>122.64</v>
      </c>
      <c r="G41" s="444">
        <v>33.020000000000003</v>
      </c>
      <c r="H41" s="222">
        <f t="shared" si="4"/>
        <v>4049.5728000000004</v>
      </c>
      <c r="I41" s="661"/>
    </row>
    <row r="42" spans="1:10" ht="38.25">
      <c r="A42" s="185" t="s">
        <v>198</v>
      </c>
      <c r="B42" s="478">
        <v>94992</v>
      </c>
      <c r="C42" s="200" t="s">
        <v>17</v>
      </c>
      <c r="D42" s="474" t="s">
        <v>1385</v>
      </c>
      <c r="E42" s="200" t="s">
        <v>160</v>
      </c>
      <c r="F42" s="688">
        <f>(20*2.75)+(1.2*12)</f>
        <v>69.400000000000006</v>
      </c>
      <c r="G42" s="444">
        <v>53.84</v>
      </c>
      <c r="H42" s="222">
        <f t="shared" si="4"/>
        <v>3736.4960000000005</v>
      </c>
    </row>
    <row r="43" spans="1:10">
      <c r="A43" s="840" t="s">
        <v>1403</v>
      </c>
      <c r="B43" s="841"/>
      <c r="C43" s="841"/>
      <c r="D43" s="841"/>
      <c r="E43" s="841"/>
      <c r="F43" s="841"/>
      <c r="G43" s="842"/>
      <c r="H43" s="426">
        <f>SUM(H40:H42)</f>
        <v>9913.4528000000009</v>
      </c>
    </row>
    <row r="44" spans="1:10">
      <c r="A44" s="345">
        <v>6</v>
      </c>
      <c r="B44" s="324"/>
      <c r="C44" s="652"/>
      <c r="D44" s="326" t="s">
        <v>1365</v>
      </c>
      <c r="E44" s="327"/>
      <c r="F44" s="336"/>
      <c r="G44" s="653"/>
      <c r="H44" s="654"/>
    </row>
    <row r="45" spans="1:10" ht="38.25">
      <c r="A45" s="185" t="s">
        <v>191</v>
      </c>
      <c r="B45" s="478">
        <v>87905</v>
      </c>
      <c r="C45" s="185" t="s">
        <v>17</v>
      </c>
      <c r="D45" s="474" t="s">
        <v>1003</v>
      </c>
      <c r="E45" s="200" t="s">
        <v>42</v>
      </c>
      <c r="F45" s="689">
        <f>(F30*2)*1.4</f>
        <v>32.675999999999995</v>
      </c>
      <c r="G45" s="444">
        <v>5.69</v>
      </c>
      <c r="H45" s="222">
        <f t="shared" ref="H45:H47" si="5">G45*F45</f>
        <v>185.92643999999999</v>
      </c>
    </row>
    <row r="46" spans="1:10" ht="51">
      <c r="A46" s="185" t="s">
        <v>1366</v>
      </c>
      <c r="B46" s="478">
        <v>87535</v>
      </c>
      <c r="C46" s="185" t="s">
        <v>17</v>
      </c>
      <c r="D46" s="474" t="s">
        <v>169</v>
      </c>
      <c r="E46" s="200" t="s">
        <v>42</v>
      </c>
      <c r="F46" s="689">
        <f>F45</f>
        <v>32.675999999999995</v>
      </c>
      <c r="G46" s="444">
        <v>19.71</v>
      </c>
      <c r="H46" s="222">
        <f t="shared" si="5"/>
        <v>644.04395999999997</v>
      </c>
    </row>
    <row r="47" spans="1:10" ht="38.25">
      <c r="A47" s="185" t="s">
        <v>1367</v>
      </c>
      <c r="B47" s="476">
        <v>87246</v>
      </c>
      <c r="C47" s="185" t="s">
        <v>17</v>
      </c>
      <c r="D47" s="258" t="s">
        <v>1413</v>
      </c>
      <c r="E47" s="185" t="s">
        <v>42</v>
      </c>
      <c r="F47" s="688">
        <f>((12*3)+(1.6*1.2))</f>
        <v>37.92</v>
      </c>
      <c r="G47" s="444">
        <v>33.020000000000003</v>
      </c>
      <c r="H47" s="222">
        <f t="shared" si="5"/>
        <v>1252.1184000000001</v>
      </c>
      <c r="I47" s="660"/>
    </row>
    <row r="48" spans="1:10">
      <c r="A48" s="840" t="s">
        <v>1404</v>
      </c>
      <c r="B48" s="841"/>
      <c r="C48" s="841"/>
      <c r="D48" s="841"/>
      <c r="E48" s="841"/>
      <c r="F48" s="841"/>
      <c r="G48" s="842"/>
      <c r="H48" s="426">
        <f>SUM(H45:H47)</f>
        <v>2082.0888</v>
      </c>
    </row>
    <row r="49" spans="1:18">
      <c r="A49" s="345">
        <v>7</v>
      </c>
      <c r="B49" s="324"/>
      <c r="C49" s="652"/>
      <c r="D49" s="326" t="s">
        <v>1382</v>
      </c>
      <c r="E49" s="327"/>
      <c r="F49" s="336"/>
      <c r="G49" s="653"/>
      <c r="H49" s="654"/>
    </row>
    <row r="50" spans="1:18" ht="25.5">
      <c r="A50" s="237" t="s">
        <v>159</v>
      </c>
      <c r="B50" s="235">
        <v>88415</v>
      </c>
      <c r="C50" s="209" t="s">
        <v>17</v>
      </c>
      <c r="D50" s="610" t="s">
        <v>1525</v>
      </c>
      <c r="E50" s="210" t="s">
        <v>42</v>
      </c>
      <c r="F50" s="685">
        <f>((20*3.5)+(12*3.5)+(5.4*2*3.5)+(12*3.5*2)+(11.6*3.2*2)+(12*3.2*2)+(3*4*3)+(3*2*3)+(4*2*3)+(2*4*1)+(2*4*1))</f>
        <v>478.84000000000003</v>
      </c>
      <c r="G50" s="632">
        <v>1.87</v>
      </c>
      <c r="H50" s="222">
        <f t="shared" ref="H50:H54" si="6">G50*F50</f>
        <v>895.43080000000009</v>
      </c>
    </row>
    <row r="51" spans="1:18" ht="25.5">
      <c r="A51" s="237" t="s">
        <v>161</v>
      </c>
      <c r="B51" s="235">
        <v>88497</v>
      </c>
      <c r="C51" s="185" t="s">
        <v>17</v>
      </c>
      <c r="D51" s="258" t="s">
        <v>174</v>
      </c>
      <c r="E51" s="210" t="s">
        <v>42</v>
      </c>
      <c r="F51" s="685">
        <f>((20*3.5)+(12*3.5)+(5.4*2*3.5)+(12*3.5*2)+(11.6*3.2*2)+(12*3.2*2)+(3*4*3)+(3*2*3)+(4*2*3)+(2*4*1)+(2*4*1))</f>
        <v>478.84000000000003</v>
      </c>
      <c r="G51" s="632">
        <v>10.82</v>
      </c>
      <c r="H51" s="222">
        <f t="shared" si="6"/>
        <v>5181.0488000000005</v>
      </c>
    </row>
    <row r="52" spans="1:18" ht="25.5">
      <c r="A52" s="237" t="s">
        <v>163</v>
      </c>
      <c r="B52" s="235">
        <v>88489</v>
      </c>
      <c r="C52" s="185" t="s">
        <v>17</v>
      </c>
      <c r="D52" s="258" t="s">
        <v>1526</v>
      </c>
      <c r="E52" s="210" t="s">
        <v>42</v>
      </c>
      <c r="F52" s="685">
        <f>((20*3.5)+(12*3.5)+(5.4*2*3.5)+(12*3.5*2)+(11.6*3.2*2)+(12*3.2*2)+(3*4*3)+(3*2*3)+(4*2*3)+(2*4*1)+(2*4*1))</f>
        <v>478.84000000000003</v>
      </c>
      <c r="G52" s="632">
        <v>10.45</v>
      </c>
      <c r="H52" s="222">
        <f t="shared" si="6"/>
        <v>5003.8779999999997</v>
      </c>
    </row>
    <row r="53" spans="1:18" ht="38.25">
      <c r="A53" s="237" t="s">
        <v>788</v>
      </c>
      <c r="B53" s="235" t="s">
        <v>1594</v>
      </c>
      <c r="C53" s="185" t="s">
        <v>17</v>
      </c>
      <c r="D53" s="258" t="s">
        <v>176</v>
      </c>
      <c r="E53" s="210" t="s">
        <v>42</v>
      </c>
      <c r="F53" s="690">
        <f>(F57+F58+F59+F60+F61)*3</f>
        <v>75.240000000000009</v>
      </c>
      <c r="G53" s="632">
        <v>14.21</v>
      </c>
      <c r="H53" s="222">
        <f t="shared" si="6"/>
        <v>1069.1604000000002</v>
      </c>
      <c r="I53" s="458"/>
      <c r="J53" s="458"/>
    </row>
    <row r="54" spans="1:18" ht="25.5">
      <c r="A54" s="237" t="s">
        <v>789</v>
      </c>
      <c r="B54" s="676" t="s">
        <v>1593</v>
      </c>
      <c r="C54" s="185" t="s">
        <v>17</v>
      </c>
      <c r="D54" s="258" t="s">
        <v>1531</v>
      </c>
      <c r="E54" s="210" t="s">
        <v>42</v>
      </c>
      <c r="F54" s="690">
        <f>((F42+(2*0.4*4)+(2*0.3*6)))</f>
        <v>76.2</v>
      </c>
      <c r="G54" s="632">
        <v>11.61</v>
      </c>
      <c r="H54" s="222">
        <f t="shared" si="6"/>
        <v>884.68200000000002</v>
      </c>
      <c r="I54" s="458"/>
      <c r="J54" s="458"/>
    </row>
    <row r="55" spans="1:18">
      <c r="A55" s="840" t="s">
        <v>1560</v>
      </c>
      <c r="B55" s="841"/>
      <c r="C55" s="841"/>
      <c r="D55" s="841"/>
      <c r="E55" s="841"/>
      <c r="F55" s="841"/>
      <c r="G55" s="842"/>
      <c r="H55" s="655">
        <f>SUM(H50:H54)</f>
        <v>13034.2</v>
      </c>
    </row>
    <row r="56" spans="1:18">
      <c r="A56" s="345">
        <v>8</v>
      </c>
      <c r="B56" s="324"/>
      <c r="C56" s="652"/>
      <c r="D56" s="326" t="s">
        <v>1044</v>
      </c>
      <c r="E56" s="327"/>
      <c r="F56" s="336"/>
      <c r="G56" s="653"/>
      <c r="H56" s="654"/>
      <c r="I56" s="677"/>
      <c r="J56" s="458"/>
    </row>
    <row r="57" spans="1:18" s="158" customFormat="1" ht="51">
      <c r="A57" s="194" t="s">
        <v>165</v>
      </c>
      <c r="B57" s="478" t="s">
        <v>1595</v>
      </c>
      <c r="C57" s="185" t="s">
        <v>181</v>
      </c>
      <c r="D57" s="191" t="s">
        <v>1412</v>
      </c>
      <c r="E57" s="478" t="s">
        <v>42</v>
      </c>
      <c r="F57" s="691">
        <f>(0.8*2.1)*4</f>
        <v>6.7200000000000006</v>
      </c>
      <c r="G57" s="444">
        <v>178.08</v>
      </c>
      <c r="H57" s="222">
        <f>G57*F57</f>
        <v>1196.6976000000002</v>
      </c>
      <c r="I57" s="458"/>
      <c r="J57" s="458"/>
      <c r="K57" s="458"/>
      <c r="L57" s="458"/>
      <c r="M57" s="458"/>
      <c r="N57" s="458"/>
      <c r="O57" s="458"/>
      <c r="P57" s="458"/>
      <c r="Q57" s="458"/>
      <c r="R57" s="458"/>
    </row>
    <row r="58" spans="1:18" s="158" customFormat="1" ht="42.75" customHeight="1">
      <c r="A58" s="194" t="s">
        <v>166</v>
      </c>
      <c r="B58" s="478" t="s">
        <v>1595</v>
      </c>
      <c r="C58" s="185" t="s">
        <v>181</v>
      </c>
      <c r="D58" s="191" t="s">
        <v>1529</v>
      </c>
      <c r="E58" s="478" t="s">
        <v>42</v>
      </c>
      <c r="F58" s="691">
        <f>(0.7*2.1*2)</f>
        <v>2.94</v>
      </c>
      <c r="G58" s="444">
        <v>178.08</v>
      </c>
      <c r="H58" s="222">
        <f t="shared" ref="H58:H60" si="7">G58*F58</f>
        <v>523.55520000000001</v>
      </c>
      <c r="I58" s="458"/>
      <c r="J58" s="458"/>
      <c r="K58" s="458"/>
      <c r="L58" s="458"/>
      <c r="M58" s="458"/>
      <c r="N58" s="458"/>
      <c r="O58" s="458"/>
      <c r="P58" s="458"/>
      <c r="Q58" s="458"/>
      <c r="R58" s="458"/>
    </row>
    <row r="59" spans="1:18" s="158" customFormat="1" ht="25.5">
      <c r="A59" s="194" t="s">
        <v>167</v>
      </c>
      <c r="B59" s="478" t="s">
        <v>1596</v>
      </c>
      <c r="C59" s="185" t="s">
        <v>181</v>
      </c>
      <c r="D59" s="191" t="s">
        <v>1527</v>
      </c>
      <c r="E59" s="478" t="s">
        <v>42</v>
      </c>
      <c r="F59" s="691">
        <f>(2*1)</f>
        <v>2</v>
      </c>
      <c r="G59" s="444">
        <v>252.86</v>
      </c>
      <c r="H59" s="222">
        <f t="shared" si="7"/>
        <v>505.72</v>
      </c>
      <c r="I59" s="458"/>
      <c r="J59" s="458"/>
      <c r="K59" s="458"/>
      <c r="L59" s="458"/>
      <c r="M59" s="458"/>
      <c r="N59" s="458"/>
      <c r="O59" s="458"/>
      <c r="P59" s="458"/>
      <c r="Q59" s="458"/>
      <c r="R59" s="458"/>
    </row>
    <row r="60" spans="1:18" s="158" customFormat="1" ht="40.5" customHeight="1">
      <c r="A60" s="194" t="s">
        <v>1369</v>
      </c>
      <c r="B60" s="478" t="s">
        <v>1597</v>
      </c>
      <c r="C60" s="185" t="s">
        <v>181</v>
      </c>
      <c r="D60" s="191" t="s">
        <v>1528</v>
      </c>
      <c r="E60" s="478" t="s">
        <v>42</v>
      </c>
      <c r="F60" s="691">
        <f>(1.5*1)+(0.4*0.4)</f>
        <v>1.6600000000000001</v>
      </c>
      <c r="G60" s="444">
        <v>223.54</v>
      </c>
      <c r="H60" s="222">
        <f t="shared" si="7"/>
        <v>371.07640000000004</v>
      </c>
      <c r="I60" s="458"/>
      <c r="J60" s="458"/>
      <c r="K60" s="458"/>
      <c r="L60" s="458"/>
      <c r="M60" s="458"/>
      <c r="N60" s="458"/>
      <c r="O60" s="458"/>
      <c r="P60" s="458"/>
      <c r="Q60" s="458"/>
      <c r="R60" s="458"/>
    </row>
    <row r="61" spans="1:18" s="158" customFormat="1" ht="53.25" customHeight="1">
      <c r="A61" s="194" t="s">
        <v>1370</v>
      </c>
      <c r="B61" s="478" t="s">
        <v>1598</v>
      </c>
      <c r="C61" s="185" t="s">
        <v>17</v>
      </c>
      <c r="D61" s="191" t="s">
        <v>1530</v>
      </c>
      <c r="E61" s="478" t="s">
        <v>42</v>
      </c>
      <c r="F61" s="691">
        <f>(2*2.1*2)+(1.6*2.1)</f>
        <v>11.760000000000002</v>
      </c>
      <c r="G61" s="444">
        <v>405.24</v>
      </c>
      <c r="H61" s="222">
        <f t="shared" ref="H61" si="8">G61*F61</f>
        <v>4765.6224000000011</v>
      </c>
      <c r="I61" s="458"/>
      <c r="J61" s="458"/>
      <c r="K61" s="458"/>
      <c r="L61" s="458"/>
      <c r="M61" s="458"/>
      <c r="N61" s="458"/>
      <c r="O61" s="458"/>
      <c r="P61" s="458"/>
      <c r="Q61" s="458"/>
      <c r="R61" s="458"/>
    </row>
    <row r="62" spans="1:18">
      <c r="A62" s="840" t="s">
        <v>1561</v>
      </c>
      <c r="B62" s="841"/>
      <c r="C62" s="841"/>
      <c r="D62" s="841"/>
      <c r="E62" s="841"/>
      <c r="F62" s="841"/>
      <c r="G62" s="842"/>
      <c r="H62" s="426">
        <f>SUM(H57:H61)</f>
        <v>7362.6716000000015</v>
      </c>
    </row>
    <row r="63" spans="1:18">
      <c r="A63" s="345">
        <v>9</v>
      </c>
      <c r="B63" s="324"/>
      <c r="C63" s="652"/>
      <c r="D63" s="326" t="s">
        <v>1371</v>
      </c>
      <c r="E63" s="327"/>
      <c r="F63" s="336"/>
      <c r="G63" s="653"/>
      <c r="H63" s="654"/>
      <c r="I63" s="458"/>
    </row>
    <row r="64" spans="1:18">
      <c r="A64" s="185" t="s">
        <v>192</v>
      </c>
      <c r="B64" s="478" t="s">
        <v>1569</v>
      </c>
      <c r="C64" s="185" t="s">
        <v>181</v>
      </c>
      <c r="D64" s="191" t="s">
        <v>242</v>
      </c>
      <c r="E64" s="185" t="s">
        <v>240</v>
      </c>
      <c r="F64" s="692">
        <v>2</v>
      </c>
      <c r="G64" s="752">
        <v>29.03</v>
      </c>
      <c r="H64" s="222">
        <f t="shared" ref="H64:H89" si="9">G64*F64</f>
        <v>58.06</v>
      </c>
    </row>
    <row r="65" spans="1:8">
      <c r="A65" s="185" t="s">
        <v>193</v>
      </c>
      <c r="B65" s="478">
        <v>89383</v>
      </c>
      <c r="C65" s="185" t="s">
        <v>17</v>
      </c>
      <c r="D65" s="191" t="s">
        <v>247</v>
      </c>
      <c r="E65" s="185" t="s">
        <v>240</v>
      </c>
      <c r="F65" s="692">
        <v>4</v>
      </c>
      <c r="G65" s="752">
        <v>4.7300000000000004</v>
      </c>
      <c r="H65" s="222">
        <f t="shared" si="9"/>
        <v>18.920000000000002</v>
      </c>
    </row>
    <row r="66" spans="1:8">
      <c r="A66" s="185" t="s">
        <v>194</v>
      </c>
      <c r="B66" s="478">
        <v>94795</v>
      </c>
      <c r="C66" s="185" t="s">
        <v>17</v>
      </c>
      <c r="D66" s="191" t="s">
        <v>1599</v>
      </c>
      <c r="E66" s="185" t="s">
        <v>240</v>
      </c>
      <c r="F66" s="692">
        <v>2</v>
      </c>
      <c r="G66" s="752">
        <v>22.48</v>
      </c>
      <c r="H66" s="222">
        <f t="shared" si="9"/>
        <v>44.96</v>
      </c>
    </row>
    <row r="67" spans="1:8">
      <c r="A67" s="185" t="s">
        <v>201</v>
      </c>
      <c r="B67" s="478" t="s">
        <v>1570</v>
      </c>
      <c r="C67" s="185" t="s">
        <v>181</v>
      </c>
      <c r="D67" s="191" t="s">
        <v>255</v>
      </c>
      <c r="E67" s="185" t="s">
        <v>240</v>
      </c>
      <c r="F67" s="692">
        <v>2</v>
      </c>
      <c r="G67" s="752">
        <v>7.54</v>
      </c>
      <c r="H67" s="222">
        <f t="shared" si="9"/>
        <v>15.08</v>
      </c>
    </row>
    <row r="68" spans="1:8">
      <c r="A68" s="185" t="s">
        <v>1001</v>
      </c>
      <c r="B68" s="478">
        <v>89408</v>
      </c>
      <c r="C68" s="185" t="s">
        <v>17</v>
      </c>
      <c r="D68" s="191" t="s">
        <v>259</v>
      </c>
      <c r="E68" s="185" t="s">
        <v>240</v>
      </c>
      <c r="F68" s="692">
        <v>8</v>
      </c>
      <c r="G68" s="752">
        <v>4.26</v>
      </c>
      <c r="H68" s="222">
        <f t="shared" si="9"/>
        <v>34.08</v>
      </c>
    </row>
    <row r="69" spans="1:8">
      <c r="A69" s="185" t="s">
        <v>1002</v>
      </c>
      <c r="B69" s="478">
        <v>89501</v>
      </c>
      <c r="C69" s="185" t="s">
        <v>17</v>
      </c>
      <c r="D69" s="191" t="s">
        <v>260</v>
      </c>
      <c r="E69" s="185" t="s">
        <v>240</v>
      </c>
      <c r="F69" s="692">
        <v>6</v>
      </c>
      <c r="G69" s="752">
        <v>10.29</v>
      </c>
      <c r="H69" s="222">
        <f t="shared" si="9"/>
        <v>61.739999999999995</v>
      </c>
    </row>
    <row r="70" spans="1:8">
      <c r="A70" s="185" t="s">
        <v>1138</v>
      </c>
      <c r="B70" s="478">
        <v>94497</v>
      </c>
      <c r="C70" s="478" t="s">
        <v>17</v>
      </c>
      <c r="D70" s="191" t="s">
        <v>1533</v>
      </c>
      <c r="E70" s="185" t="s">
        <v>240</v>
      </c>
      <c r="F70" s="692">
        <v>2</v>
      </c>
      <c r="G70" s="752">
        <v>78.650000000000006</v>
      </c>
      <c r="H70" s="222">
        <f t="shared" si="9"/>
        <v>157.30000000000001</v>
      </c>
    </row>
    <row r="71" spans="1:8">
      <c r="A71" s="185" t="s">
        <v>1315</v>
      </c>
      <c r="B71" s="478">
        <v>89985</v>
      </c>
      <c r="C71" s="185" t="s">
        <v>17</v>
      </c>
      <c r="D71" s="191" t="s">
        <v>274</v>
      </c>
      <c r="E71" s="478" t="s">
        <v>240</v>
      </c>
      <c r="F71" s="692">
        <v>2</v>
      </c>
      <c r="G71" s="752">
        <v>53.86</v>
      </c>
      <c r="H71" s="222">
        <f t="shared" si="9"/>
        <v>107.72</v>
      </c>
    </row>
    <row r="72" spans="1:8">
      <c r="A72" s="185" t="s">
        <v>1321</v>
      </c>
      <c r="B72" s="478">
        <v>89440</v>
      </c>
      <c r="C72" s="185" t="s">
        <v>17</v>
      </c>
      <c r="D72" s="191" t="s">
        <v>277</v>
      </c>
      <c r="E72" s="185" t="s">
        <v>240</v>
      </c>
      <c r="F72" s="692">
        <v>4</v>
      </c>
      <c r="G72" s="752">
        <v>6.07</v>
      </c>
      <c r="H72" s="222">
        <f t="shared" si="9"/>
        <v>24.28</v>
      </c>
    </row>
    <row r="73" spans="1:8">
      <c r="A73" s="185" t="s">
        <v>1543</v>
      </c>
      <c r="B73" s="478">
        <v>86911</v>
      </c>
      <c r="C73" s="185" t="s">
        <v>17</v>
      </c>
      <c r="D73" s="191" t="s">
        <v>289</v>
      </c>
      <c r="E73" s="185" t="s">
        <v>240</v>
      </c>
      <c r="F73" s="692">
        <v>2</v>
      </c>
      <c r="G73" s="752">
        <v>39.93</v>
      </c>
      <c r="H73" s="222">
        <f t="shared" si="9"/>
        <v>79.86</v>
      </c>
    </row>
    <row r="74" spans="1:8">
      <c r="A74" s="185" t="s">
        <v>1544</v>
      </c>
      <c r="B74" s="478" t="s">
        <v>1567</v>
      </c>
      <c r="C74" s="478" t="s">
        <v>181</v>
      </c>
      <c r="D74" s="191" t="s">
        <v>1534</v>
      </c>
      <c r="E74" s="185" t="s">
        <v>240</v>
      </c>
      <c r="F74" s="692">
        <v>2</v>
      </c>
      <c r="G74" s="752">
        <v>105.37</v>
      </c>
      <c r="H74" s="222">
        <f t="shared" si="9"/>
        <v>210.74</v>
      </c>
    </row>
    <row r="75" spans="1:8">
      <c r="A75" s="185" t="s">
        <v>1545</v>
      </c>
      <c r="B75" s="478">
        <v>89446</v>
      </c>
      <c r="C75" s="185" t="s">
        <v>17</v>
      </c>
      <c r="D75" s="191" t="s">
        <v>293</v>
      </c>
      <c r="E75" s="185" t="s">
        <v>50</v>
      </c>
      <c r="F75" s="692">
        <v>12</v>
      </c>
      <c r="G75" s="752">
        <v>3.69</v>
      </c>
      <c r="H75" s="222">
        <f t="shared" si="9"/>
        <v>44.28</v>
      </c>
    </row>
    <row r="76" spans="1:8">
      <c r="A76" s="185" t="s">
        <v>1546</v>
      </c>
      <c r="B76" s="478">
        <v>89449</v>
      </c>
      <c r="C76" s="185" t="s">
        <v>17</v>
      </c>
      <c r="D76" s="191" t="s">
        <v>295</v>
      </c>
      <c r="E76" s="185" t="s">
        <v>50</v>
      </c>
      <c r="F76" s="692">
        <v>6</v>
      </c>
      <c r="G76" s="752">
        <v>13.23</v>
      </c>
      <c r="H76" s="222">
        <f t="shared" si="9"/>
        <v>79.38</v>
      </c>
    </row>
    <row r="77" spans="1:8">
      <c r="A77" s="185" t="s">
        <v>1547</v>
      </c>
      <c r="B77" s="478" t="s">
        <v>1571</v>
      </c>
      <c r="C77" s="478" t="s">
        <v>181</v>
      </c>
      <c r="D77" s="191" t="s">
        <v>1535</v>
      </c>
      <c r="E77" s="185" t="s">
        <v>240</v>
      </c>
      <c r="F77" s="692">
        <v>1</v>
      </c>
      <c r="G77" s="752">
        <v>195.08</v>
      </c>
      <c r="H77" s="222">
        <f t="shared" si="9"/>
        <v>195.08</v>
      </c>
    </row>
    <row r="78" spans="1:8">
      <c r="A78" s="185" t="s">
        <v>1548</v>
      </c>
      <c r="B78" s="478">
        <v>86882</v>
      </c>
      <c r="C78" s="478" t="s">
        <v>17</v>
      </c>
      <c r="D78" s="258" t="s">
        <v>1536</v>
      </c>
      <c r="E78" s="185" t="s">
        <v>240</v>
      </c>
      <c r="F78" s="693">
        <v>3</v>
      </c>
      <c r="G78" s="634">
        <v>14.71</v>
      </c>
      <c r="H78" s="222">
        <f t="shared" si="9"/>
        <v>44.13</v>
      </c>
    </row>
    <row r="79" spans="1:8" ht="25.5">
      <c r="A79" s="185" t="s">
        <v>1549</v>
      </c>
      <c r="B79" s="221">
        <v>86875</v>
      </c>
      <c r="C79" s="478" t="s">
        <v>17</v>
      </c>
      <c r="D79" s="258" t="s">
        <v>1334</v>
      </c>
      <c r="E79" s="185" t="s">
        <v>240</v>
      </c>
      <c r="F79" s="693">
        <v>1</v>
      </c>
      <c r="G79" s="634">
        <v>252.15</v>
      </c>
      <c r="H79" s="222">
        <f t="shared" si="9"/>
        <v>252.15</v>
      </c>
    </row>
    <row r="80" spans="1:8" ht="21" customHeight="1">
      <c r="A80" s="185" t="s">
        <v>1550</v>
      </c>
      <c r="B80" s="478">
        <v>89482</v>
      </c>
      <c r="C80" s="185" t="s">
        <v>17</v>
      </c>
      <c r="D80" s="191" t="s">
        <v>1573</v>
      </c>
      <c r="E80" s="185" t="s">
        <v>240</v>
      </c>
      <c r="F80" s="688">
        <v>1</v>
      </c>
      <c r="G80" s="752">
        <v>17.05</v>
      </c>
      <c r="H80" s="222">
        <f t="shared" si="9"/>
        <v>17.05</v>
      </c>
    </row>
    <row r="81" spans="1:61">
      <c r="A81" s="185" t="s">
        <v>1551</v>
      </c>
      <c r="B81" s="478">
        <v>86879</v>
      </c>
      <c r="C81" s="478" t="s">
        <v>17</v>
      </c>
      <c r="D81" s="191" t="s">
        <v>328</v>
      </c>
      <c r="E81" s="185" t="s">
        <v>240</v>
      </c>
      <c r="F81" s="692">
        <v>3</v>
      </c>
      <c r="G81" s="752">
        <v>5.0999999999999996</v>
      </c>
      <c r="H81" s="222">
        <f t="shared" si="9"/>
        <v>15.299999999999999</v>
      </c>
    </row>
    <row r="82" spans="1:61">
      <c r="A82" s="185" t="s">
        <v>1552</v>
      </c>
      <c r="B82" s="478">
        <v>89811</v>
      </c>
      <c r="C82" s="185" t="s">
        <v>17</v>
      </c>
      <c r="D82" s="191" t="s">
        <v>1574</v>
      </c>
      <c r="E82" s="185" t="s">
        <v>240</v>
      </c>
      <c r="F82" s="692">
        <v>1</v>
      </c>
      <c r="G82" s="752">
        <v>22.22</v>
      </c>
      <c r="H82" s="222">
        <f t="shared" si="9"/>
        <v>22.22</v>
      </c>
    </row>
    <row r="83" spans="1:61">
      <c r="A83" s="185" t="s">
        <v>1553</v>
      </c>
      <c r="B83" s="478">
        <v>89728</v>
      </c>
      <c r="C83" s="185" t="s">
        <v>17</v>
      </c>
      <c r="D83" s="191" t="s">
        <v>1575</v>
      </c>
      <c r="E83" s="185" t="s">
        <v>240</v>
      </c>
      <c r="F83" s="688">
        <v>1</v>
      </c>
      <c r="G83" s="752">
        <v>7.46</v>
      </c>
      <c r="H83" s="222">
        <f t="shared" si="9"/>
        <v>7.46</v>
      </c>
    </row>
    <row r="84" spans="1:61">
      <c r="A84" s="185" t="s">
        <v>1554</v>
      </c>
      <c r="B84" s="478">
        <v>89724</v>
      </c>
      <c r="C84" s="185" t="s">
        <v>17</v>
      </c>
      <c r="D84" s="191" t="s">
        <v>330</v>
      </c>
      <c r="E84" s="185" t="s">
        <v>240</v>
      </c>
      <c r="F84" s="692">
        <v>3</v>
      </c>
      <c r="G84" s="752">
        <v>5.7</v>
      </c>
      <c r="H84" s="222">
        <f t="shared" si="9"/>
        <v>17.100000000000001</v>
      </c>
    </row>
    <row r="85" spans="1:61">
      <c r="A85" s="185" t="s">
        <v>1555</v>
      </c>
      <c r="B85" s="478">
        <v>89714</v>
      </c>
      <c r="C85" s="185" t="s">
        <v>17</v>
      </c>
      <c r="D85" s="191" t="s">
        <v>331</v>
      </c>
      <c r="E85" s="185" t="s">
        <v>28</v>
      </c>
      <c r="F85" s="692">
        <v>6</v>
      </c>
      <c r="G85" s="752">
        <v>37.29</v>
      </c>
      <c r="H85" s="222">
        <f t="shared" si="9"/>
        <v>223.74</v>
      </c>
    </row>
    <row r="86" spans="1:61">
      <c r="A86" s="185" t="s">
        <v>1556</v>
      </c>
      <c r="B86" s="478">
        <v>89711</v>
      </c>
      <c r="C86" s="185" t="s">
        <v>17</v>
      </c>
      <c r="D86" s="191" t="s">
        <v>332</v>
      </c>
      <c r="E86" s="185" t="s">
        <v>28</v>
      </c>
      <c r="F86" s="692">
        <v>6</v>
      </c>
      <c r="G86" s="752">
        <f>13.28</f>
        <v>13.28</v>
      </c>
      <c r="H86" s="222">
        <f t="shared" si="9"/>
        <v>79.679999999999993</v>
      </c>
      <c r="I86" s="711"/>
    </row>
    <row r="87" spans="1:61">
      <c r="A87" s="185" t="s">
        <v>1557</v>
      </c>
      <c r="B87" s="256">
        <v>90374</v>
      </c>
      <c r="C87" s="185" t="s">
        <v>17</v>
      </c>
      <c r="D87" s="682" t="s">
        <v>336</v>
      </c>
      <c r="E87" s="199" t="s">
        <v>240</v>
      </c>
      <c r="F87" s="694">
        <v>2</v>
      </c>
      <c r="G87" s="538">
        <v>16.96</v>
      </c>
      <c r="H87" s="222">
        <f t="shared" si="9"/>
        <v>33.92</v>
      </c>
      <c r="I87" s="582"/>
    </row>
    <row r="88" spans="1:61">
      <c r="A88" s="185" t="s">
        <v>1558</v>
      </c>
      <c r="B88" s="256" t="s">
        <v>1568</v>
      </c>
      <c r="C88" s="185" t="s">
        <v>181</v>
      </c>
      <c r="D88" s="682" t="s">
        <v>1532</v>
      </c>
      <c r="E88" s="199" t="s">
        <v>240</v>
      </c>
      <c r="F88" s="694">
        <v>2</v>
      </c>
      <c r="G88" s="538">
        <v>394.89</v>
      </c>
      <c r="H88" s="222">
        <f t="shared" si="9"/>
        <v>789.78</v>
      </c>
      <c r="I88" s="582"/>
    </row>
    <row r="89" spans="1:61">
      <c r="A89" s="185" t="s">
        <v>1559</v>
      </c>
      <c r="B89" s="478">
        <v>9535</v>
      </c>
      <c r="C89" s="185" t="s">
        <v>17</v>
      </c>
      <c r="D89" s="191" t="s">
        <v>1600</v>
      </c>
      <c r="E89" s="199" t="s">
        <v>240</v>
      </c>
      <c r="F89" s="536">
        <v>2</v>
      </c>
      <c r="G89" s="635">
        <v>61.2</v>
      </c>
      <c r="H89" s="222">
        <f t="shared" si="9"/>
        <v>122.4</v>
      </c>
    </row>
    <row r="90" spans="1:61" ht="12.75" customHeight="1">
      <c r="A90" s="840" t="s">
        <v>1562</v>
      </c>
      <c r="B90" s="841"/>
      <c r="C90" s="841"/>
      <c r="D90" s="841"/>
      <c r="E90" s="841"/>
      <c r="F90" s="841"/>
      <c r="G90" s="842"/>
      <c r="H90" s="426">
        <f>SUM(H64:H89)</f>
        <v>2756.4100000000003</v>
      </c>
    </row>
    <row r="91" spans="1:61">
      <c r="A91" s="345">
        <v>10</v>
      </c>
      <c r="B91" s="324"/>
      <c r="C91" s="652"/>
      <c r="D91" s="326" t="s">
        <v>1372</v>
      </c>
      <c r="E91" s="327"/>
      <c r="F91" s="336"/>
      <c r="G91" s="653"/>
      <c r="H91" s="654"/>
      <c r="I91" s="458"/>
      <c r="J91" s="458"/>
      <c r="K91" s="458"/>
    </row>
    <row r="92" spans="1:61" ht="76.5">
      <c r="A92" s="695"/>
      <c r="B92" s="478" t="s">
        <v>1576</v>
      </c>
      <c r="C92" s="221" t="s">
        <v>17</v>
      </c>
      <c r="D92" s="278" t="s">
        <v>1603</v>
      </c>
      <c r="E92" s="221" t="s">
        <v>31</v>
      </c>
      <c r="F92" s="260">
        <v>1</v>
      </c>
      <c r="G92" s="261">
        <f>(1094.45+127.66+399.96)+(54.13*3)+(61.29)+(31.43*10)</f>
        <v>2160.0500000000002</v>
      </c>
      <c r="H92" s="222">
        <f t="shared" ref="H92:H111" si="10">G92*F92</f>
        <v>2160.0500000000002</v>
      </c>
      <c r="I92" s="458"/>
      <c r="J92" s="458"/>
      <c r="K92" s="458"/>
      <c r="L92" s="458"/>
    </row>
    <row r="93" spans="1:61" s="96" customFormat="1" ht="25.5">
      <c r="A93" s="185"/>
      <c r="B93" s="221">
        <v>91926</v>
      </c>
      <c r="C93" s="221" t="s">
        <v>17</v>
      </c>
      <c r="D93" s="258" t="s">
        <v>1005</v>
      </c>
      <c r="E93" s="259" t="s">
        <v>28</v>
      </c>
      <c r="F93" s="510">
        <v>600</v>
      </c>
      <c r="G93" s="261">
        <v>2.82</v>
      </c>
      <c r="H93" s="222">
        <f t="shared" si="10"/>
        <v>1692</v>
      </c>
      <c r="I93" s="696"/>
      <c r="J93" s="696"/>
      <c r="K93" s="696"/>
      <c r="L93" s="696"/>
      <c r="BI93" s="96" t="e">
        <f>BG93-#REF!</f>
        <v>#REF!</v>
      </c>
    </row>
    <row r="94" spans="1:61" ht="42.75" customHeight="1">
      <c r="A94" s="185"/>
      <c r="B94" s="478" t="s">
        <v>1601</v>
      </c>
      <c r="C94" s="221" t="s">
        <v>181</v>
      </c>
      <c r="D94" s="278" t="s">
        <v>1602</v>
      </c>
      <c r="E94" s="221" t="s">
        <v>31</v>
      </c>
      <c r="F94" s="260">
        <v>1</v>
      </c>
      <c r="G94" s="261">
        <v>257.38</v>
      </c>
      <c r="H94" s="222">
        <f t="shared" si="10"/>
        <v>257.38</v>
      </c>
    </row>
    <row r="95" spans="1:61" ht="25.5">
      <c r="A95" s="185"/>
      <c r="B95" s="235">
        <v>91959</v>
      </c>
      <c r="C95" s="221" t="s">
        <v>17</v>
      </c>
      <c r="D95" s="703" t="s">
        <v>1579</v>
      </c>
      <c r="E95" s="221" t="s">
        <v>31</v>
      </c>
      <c r="F95" s="260">
        <v>7</v>
      </c>
      <c r="G95" s="261">
        <v>25.03</v>
      </c>
      <c r="H95" s="222">
        <f t="shared" si="10"/>
        <v>175.21</v>
      </c>
    </row>
    <row r="96" spans="1:61">
      <c r="A96" s="185"/>
      <c r="B96" s="235">
        <v>91967</v>
      </c>
      <c r="C96" s="221" t="s">
        <v>17</v>
      </c>
      <c r="D96" s="257" t="s">
        <v>1577</v>
      </c>
      <c r="E96" s="221" t="s">
        <v>31</v>
      </c>
      <c r="F96" s="260">
        <v>2</v>
      </c>
      <c r="G96" s="261">
        <v>34.229999999999997</v>
      </c>
      <c r="H96" s="222">
        <f t="shared" si="10"/>
        <v>68.459999999999994</v>
      </c>
    </row>
    <row r="97" spans="1:8">
      <c r="A97" s="185"/>
      <c r="B97" s="235">
        <v>91953</v>
      </c>
      <c r="C97" s="221" t="s">
        <v>17</v>
      </c>
      <c r="D97" s="257" t="s">
        <v>1578</v>
      </c>
      <c r="E97" s="221" t="s">
        <v>31</v>
      </c>
      <c r="F97" s="260">
        <v>1</v>
      </c>
      <c r="G97" s="261">
        <v>15.83</v>
      </c>
      <c r="H97" s="222">
        <f t="shared" si="10"/>
        <v>15.83</v>
      </c>
    </row>
    <row r="98" spans="1:8">
      <c r="A98" s="185"/>
      <c r="B98" s="235">
        <v>91991</v>
      </c>
      <c r="C98" s="256" t="s">
        <v>17</v>
      </c>
      <c r="D98" s="257" t="s">
        <v>211</v>
      </c>
      <c r="E98" s="256" t="s">
        <v>31</v>
      </c>
      <c r="F98" s="333">
        <v>1</v>
      </c>
      <c r="G98" s="261">
        <v>21.62</v>
      </c>
      <c r="H98" s="222">
        <f t="shared" si="10"/>
        <v>21.62</v>
      </c>
    </row>
    <row r="99" spans="1:8">
      <c r="A99" s="185"/>
      <c r="B99" s="235">
        <v>91990</v>
      </c>
      <c r="C99" s="256" t="s">
        <v>17</v>
      </c>
      <c r="D99" s="257" t="s">
        <v>212</v>
      </c>
      <c r="E99" s="256" t="s">
        <v>31</v>
      </c>
      <c r="F99" s="333">
        <v>9</v>
      </c>
      <c r="G99" s="261">
        <v>20.38</v>
      </c>
      <c r="H99" s="222">
        <f t="shared" si="10"/>
        <v>183.42</v>
      </c>
    </row>
    <row r="100" spans="1:8">
      <c r="A100" s="185"/>
      <c r="B100" s="586">
        <v>92867</v>
      </c>
      <c r="C100" s="580" t="s">
        <v>17</v>
      </c>
      <c r="D100" s="585" t="s">
        <v>1316</v>
      </c>
      <c r="E100" s="586" t="s">
        <v>31</v>
      </c>
      <c r="F100" s="333">
        <v>8</v>
      </c>
      <c r="G100" s="637">
        <v>18.399999999999999</v>
      </c>
      <c r="H100" s="222">
        <f t="shared" si="10"/>
        <v>147.19999999999999</v>
      </c>
    </row>
    <row r="101" spans="1:8">
      <c r="A101" s="185"/>
      <c r="B101" s="586">
        <v>91936</v>
      </c>
      <c r="C101" s="580" t="s">
        <v>17</v>
      </c>
      <c r="D101" s="585" t="s">
        <v>1317</v>
      </c>
      <c r="E101" s="586" t="s">
        <v>31</v>
      </c>
      <c r="F101" s="333">
        <v>9</v>
      </c>
      <c r="G101" s="637">
        <v>8.4600000000000009</v>
      </c>
      <c r="H101" s="222">
        <f t="shared" si="10"/>
        <v>76.140000000000015</v>
      </c>
    </row>
    <row r="102" spans="1:8">
      <c r="A102" s="185"/>
      <c r="B102" s="697">
        <v>92023</v>
      </c>
      <c r="C102" s="580" t="s">
        <v>17</v>
      </c>
      <c r="D102" s="704" t="s">
        <v>1582</v>
      </c>
      <c r="E102" s="586" t="s">
        <v>31</v>
      </c>
      <c r="F102" s="333">
        <v>2</v>
      </c>
      <c r="G102" s="753">
        <v>28.2</v>
      </c>
      <c r="H102" s="222">
        <f t="shared" si="10"/>
        <v>56.4</v>
      </c>
    </row>
    <row r="103" spans="1:8">
      <c r="A103" s="185"/>
      <c r="B103" s="235" t="s">
        <v>1348</v>
      </c>
      <c r="C103" s="256" t="s">
        <v>17</v>
      </c>
      <c r="D103" s="257" t="s">
        <v>222</v>
      </c>
      <c r="E103" s="256" t="s">
        <v>205</v>
      </c>
      <c r="F103" s="333">
        <v>2</v>
      </c>
      <c r="G103" s="590">
        <v>10.43</v>
      </c>
      <c r="H103" s="222">
        <f t="shared" si="10"/>
        <v>20.86</v>
      </c>
    </row>
    <row r="104" spans="1:8" ht="25.5">
      <c r="A104" s="185"/>
      <c r="B104" s="235" t="s">
        <v>1348</v>
      </c>
      <c r="C104" s="256" t="s">
        <v>17</v>
      </c>
      <c r="D104" s="703" t="s">
        <v>1580</v>
      </c>
      <c r="E104" s="221" t="s">
        <v>205</v>
      </c>
      <c r="F104" s="260">
        <v>1</v>
      </c>
      <c r="G104" s="590">
        <v>10.43</v>
      </c>
      <c r="H104" s="222">
        <f t="shared" si="10"/>
        <v>10.43</v>
      </c>
    </row>
    <row r="105" spans="1:8" ht="25.5">
      <c r="A105" s="185"/>
      <c r="B105" s="235" t="s">
        <v>1348</v>
      </c>
      <c r="C105" s="256" t="s">
        <v>17</v>
      </c>
      <c r="D105" s="703" t="s">
        <v>1581</v>
      </c>
      <c r="E105" s="221" t="s">
        <v>205</v>
      </c>
      <c r="F105" s="260">
        <v>1</v>
      </c>
      <c r="G105" s="590">
        <v>10.43</v>
      </c>
      <c r="H105" s="222">
        <f t="shared" si="10"/>
        <v>10.43</v>
      </c>
    </row>
    <row r="106" spans="1:8">
      <c r="A106" s="698"/>
      <c r="B106" s="701">
        <v>91836</v>
      </c>
      <c r="C106" s="699" t="s">
        <v>17</v>
      </c>
      <c r="D106" s="705" t="s">
        <v>1235</v>
      </c>
      <c r="E106" s="699" t="s">
        <v>28</v>
      </c>
      <c r="F106" s="710">
        <v>20</v>
      </c>
      <c r="G106" s="754">
        <v>6.86</v>
      </c>
      <c r="H106" s="700">
        <f t="shared" si="10"/>
        <v>137.20000000000002</v>
      </c>
    </row>
    <row r="107" spans="1:8">
      <c r="A107" s="185"/>
      <c r="B107" s="702">
        <v>91844</v>
      </c>
      <c r="C107" s="256" t="s">
        <v>17</v>
      </c>
      <c r="D107" s="257" t="s">
        <v>1236</v>
      </c>
      <c r="E107" s="256" t="s">
        <v>28</v>
      </c>
      <c r="F107" s="333">
        <v>50</v>
      </c>
      <c r="G107" s="261">
        <v>4</v>
      </c>
      <c r="H107" s="222">
        <f t="shared" si="10"/>
        <v>200</v>
      </c>
    </row>
    <row r="108" spans="1:8">
      <c r="A108" s="185"/>
      <c r="B108" s="256" t="s">
        <v>1585</v>
      </c>
      <c r="C108" s="256" t="s">
        <v>181</v>
      </c>
      <c r="D108" s="257" t="s">
        <v>1583</v>
      </c>
      <c r="E108" s="256" t="s">
        <v>31</v>
      </c>
      <c r="F108" s="333">
        <v>13</v>
      </c>
      <c r="G108" s="261">
        <v>56.08</v>
      </c>
      <c r="H108" s="222">
        <f t="shared" si="10"/>
        <v>729.04</v>
      </c>
    </row>
    <row r="109" spans="1:8">
      <c r="A109" s="185"/>
      <c r="B109" s="256" t="s">
        <v>1586</v>
      </c>
      <c r="C109" s="256" t="s">
        <v>181</v>
      </c>
      <c r="D109" s="257" t="s">
        <v>1584</v>
      </c>
      <c r="E109" s="256" t="s">
        <v>31</v>
      </c>
      <c r="F109" s="333">
        <v>15</v>
      </c>
      <c r="G109" s="261">
        <v>194.15</v>
      </c>
      <c r="H109" s="222">
        <f t="shared" si="10"/>
        <v>2912.25</v>
      </c>
    </row>
    <row r="110" spans="1:8">
      <c r="A110" s="185"/>
      <c r="B110" s="709" t="s">
        <v>79</v>
      </c>
      <c r="C110" s="256"/>
      <c r="D110" s="258" t="s">
        <v>1590</v>
      </c>
      <c r="E110" s="259" t="s">
        <v>205</v>
      </c>
      <c r="F110" s="333">
        <v>4</v>
      </c>
      <c r="G110" s="261">
        <f>'Composições de Custo'!E1</f>
        <v>33.99</v>
      </c>
      <c r="H110" s="222">
        <f t="shared" si="10"/>
        <v>135.96</v>
      </c>
    </row>
    <row r="111" spans="1:8">
      <c r="A111" s="185"/>
      <c r="B111" s="709" t="s">
        <v>1587</v>
      </c>
      <c r="C111" s="256"/>
      <c r="D111" s="258" t="s">
        <v>1589</v>
      </c>
      <c r="E111" s="259" t="s">
        <v>205</v>
      </c>
      <c r="F111" s="333">
        <v>1</v>
      </c>
      <c r="G111" s="261">
        <f>'Composições de Custo'!E20</f>
        <v>55.01</v>
      </c>
      <c r="H111" s="222">
        <f t="shared" si="10"/>
        <v>55.01</v>
      </c>
    </row>
    <row r="112" spans="1:8">
      <c r="A112" s="840" t="s">
        <v>1565</v>
      </c>
      <c r="B112" s="841"/>
      <c r="C112" s="841"/>
      <c r="D112" s="841"/>
      <c r="E112" s="841"/>
      <c r="F112" s="841"/>
      <c r="G112" s="842"/>
      <c r="H112" s="426">
        <f>SUM(H92:H111)</f>
        <v>9064.89</v>
      </c>
    </row>
    <row r="113" spans="1:8" s="37" customFormat="1" ht="15" customHeight="1">
      <c r="A113" s="343">
        <v>11</v>
      </c>
      <c r="B113" s="347"/>
      <c r="C113" s="346"/>
      <c r="D113" s="680" t="s">
        <v>1070</v>
      </c>
      <c r="E113" s="347"/>
      <c r="F113" s="353"/>
      <c r="G113" s="678"/>
      <c r="H113" s="679"/>
    </row>
    <row r="114" spans="1:8" s="37" customFormat="1" ht="25.5">
      <c r="A114" s="185" t="s">
        <v>641</v>
      </c>
      <c r="B114" s="383" t="s">
        <v>1572</v>
      </c>
      <c r="C114" s="221" t="s">
        <v>17</v>
      </c>
      <c r="D114" s="712" t="s">
        <v>1604</v>
      </c>
      <c r="E114" s="478" t="s">
        <v>42</v>
      </c>
      <c r="F114" s="260">
        <v>1</v>
      </c>
      <c r="G114" s="261">
        <v>368.06</v>
      </c>
      <c r="H114" s="222">
        <f>G114*F114</f>
        <v>368.06</v>
      </c>
    </row>
    <row r="115" spans="1:8" s="37" customFormat="1">
      <c r="A115" s="840" t="s">
        <v>1563</v>
      </c>
      <c r="B115" s="841"/>
      <c r="C115" s="841"/>
      <c r="D115" s="841"/>
      <c r="E115" s="841"/>
      <c r="F115" s="841"/>
      <c r="G115" s="842"/>
      <c r="H115" s="426">
        <f>H114</f>
        <v>368.06</v>
      </c>
    </row>
    <row r="116" spans="1:8">
      <c r="A116" s="345">
        <v>12</v>
      </c>
      <c r="B116" s="324"/>
      <c r="C116" s="325"/>
      <c r="D116" s="326" t="s">
        <v>504</v>
      </c>
      <c r="E116" s="327"/>
      <c r="F116" s="681"/>
      <c r="G116" s="681"/>
      <c r="H116" s="654"/>
    </row>
    <row r="117" spans="1:8">
      <c r="A117" s="185" t="s">
        <v>684</v>
      </c>
      <c r="B117" s="221">
        <v>9537</v>
      </c>
      <c r="C117" s="478" t="s">
        <v>17</v>
      </c>
      <c r="D117" s="258" t="s">
        <v>1566</v>
      </c>
      <c r="E117" s="221" t="s">
        <v>42</v>
      </c>
      <c r="F117" s="510">
        <f>(12*20)</f>
        <v>240</v>
      </c>
      <c r="G117" s="685">
        <v>2.1</v>
      </c>
      <c r="H117" s="222">
        <f>G117*F117</f>
        <v>504</v>
      </c>
    </row>
    <row r="118" spans="1:8">
      <c r="A118" s="840" t="s">
        <v>1564</v>
      </c>
      <c r="B118" s="841"/>
      <c r="C118" s="841"/>
      <c r="D118" s="841"/>
      <c r="E118" s="841"/>
      <c r="F118" s="841"/>
      <c r="G118" s="842"/>
      <c r="H118" s="426">
        <f>H117</f>
        <v>504</v>
      </c>
    </row>
    <row r="119" spans="1:8">
      <c r="A119" s="230"/>
      <c r="B119" s="227"/>
      <c r="C119" s="228"/>
      <c r="D119" s="229"/>
      <c r="E119" s="230"/>
      <c r="F119" s="251"/>
      <c r="G119" s="227"/>
      <c r="H119" s="231"/>
    </row>
    <row r="120" spans="1:8">
      <c r="A120" s="843" t="s">
        <v>32</v>
      </c>
      <c r="B120" s="844"/>
      <c r="C120" s="844"/>
      <c r="D120" s="844"/>
      <c r="E120" s="844"/>
      <c r="F120" s="844"/>
      <c r="G120" s="845"/>
      <c r="H120" s="234">
        <f>(H118+H115+H112+H90+H62+H55+H48+H43+H38+H35+H31+H28)</f>
        <v>67229.003459999993</v>
      </c>
    </row>
    <row r="121" spans="1:8" ht="25.5">
      <c r="A121" s="184"/>
      <c r="B121" s="235"/>
      <c r="C121" s="209"/>
      <c r="D121" s="657" t="s">
        <v>1373</v>
      </c>
      <c r="E121" s="367"/>
      <c r="F121" s="248"/>
      <c r="G121" s="207"/>
      <c r="H121" s="238"/>
    </row>
    <row r="122" spans="1:8">
      <c r="A122" s="834" t="s">
        <v>1374</v>
      </c>
      <c r="B122" s="835"/>
      <c r="C122" s="835"/>
      <c r="D122" s="835"/>
      <c r="E122" s="835"/>
      <c r="F122" s="835"/>
      <c r="G122" s="836"/>
      <c r="H122" s="656">
        <v>0.28239999999999998</v>
      </c>
    </row>
    <row r="123" spans="1:8">
      <c r="A123" s="837" t="s">
        <v>19</v>
      </c>
      <c r="B123" s="838"/>
      <c r="C123" s="838"/>
      <c r="D123" s="838"/>
      <c r="E123" s="838"/>
      <c r="F123" s="838"/>
      <c r="G123" s="839"/>
      <c r="H123" s="426">
        <f>H120*1.2824</f>
        <v>86214.474037103995</v>
      </c>
    </row>
  </sheetData>
  <protectedRanges>
    <protectedRange password="C715" sqref="B46" name="Intervalo3_7_1" securityDescriptor="O:WDG:WDD:(A;;CC;;;S-1-5-21-331323738-3957049979-2397494211-500)"/>
    <protectedRange password="C715" sqref="B57:B61" name="Intervalo3_9_1" securityDescriptor="O:WDG:WDD:(A;;CC;;;S-1-5-21-331323738-3957049979-2397494211-500)"/>
    <protectedRange password="C715" sqref="B82:B83 B80 B85:B86 B73:B77" name="Intervalo3_5_1" securityDescriptor="O:WDG:WDD:(A;;CC;;;S-1-5-21-331323738-3957049979-2397494211-500)"/>
    <protectedRange password="C715" sqref="D87:E88 E89" name="Intervalo3_41_1_1" securityDescriptor="O:WDG:WDD:(A;;CC;;;S-1-5-21-331323738-3957049979-2397494211-500)"/>
    <protectedRange password="C715" sqref="B87:B88" name="Intervalo3_42_1_1" securityDescriptor="O:WDG:WDD:(A;;CC;;;S-1-5-21-331323738-3957049979-2397494211-500)"/>
    <protectedRange password="C715" sqref="F114:G114 D113:H113 B118 D114 B113:B115" name="Intervalo3" securityDescriptor="O:WDG:WDD:(A;;CC;;;S-1-5-21-331323738-3957049979-2397494211-500)"/>
    <protectedRange sqref="F113:F114" name="Intervalo2"/>
    <protectedRange password="C715" sqref="B92" name="Intervalo3_45_1_1_1" securityDescriptor="O:WDG:WDD:(A;;CC;;;S-1-5-21-331323738-3957049979-2397494211-500)"/>
    <protectedRange password="C715" sqref="G92" name="Intervalo3_46_1_3_1" securityDescriptor="O:WDG:WDD:(A;;CC;;;S-1-5-21-331323738-3957049979-2397494211-500)"/>
    <protectedRange password="C715" sqref="B95 B97" name="Intervalo3_14_1" securityDescriptor="O:WDG:WDD:(A;;CC;;;S-1-5-21-331323738-3957049979-2397494211-500)"/>
    <protectedRange password="C715" sqref="B99" name="Intervalo3_16" securityDescriptor="O:WDG:WDD:(A;;CC;;;S-1-5-21-331323738-3957049979-2397494211-500)"/>
    <protectedRange password="C715" sqref="B98" name="Intervalo3_16_1" securityDescriptor="O:WDG:WDD:(A;;CC;;;S-1-5-21-331323738-3957049979-2397494211-500)"/>
    <protectedRange password="C715" sqref="B89" name="Intervalo3_8_2_1_1" securityDescriptor="O:WDG:WDD:(A;;CC;;;S-1-5-21-331323738-3957049979-2397494211-500)"/>
    <protectedRange password="C715" sqref="B84" name="Intervalo3_83_1_1" securityDescriptor="O:WDG:WDD:(A;;CC;;;S-1-5-21-331323738-3957049979-2397494211-500)"/>
  </protectedRanges>
  <mergeCells count="22">
    <mergeCell ref="A122:G122"/>
    <mergeCell ref="A123:G123"/>
    <mergeCell ref="A28:G28"/>
    <mergeCell ref="A31:G31"/>
    <mergeCell ref="A35:G35"/>
    <mergeCell ref="A38:G38"/>
    <mergeCell ref="A43:G43"/>
    <mergeCell ref="A48:G48"/>
    <mergeCell ref="A90:G90"/>
    <mergeCell ref="A115:G115"/>
    <mergeCell ref="A55:G55"/>
    <mergeCell ref="A62:G62"/>
    <mergeCell ref="A112:G112"/>
    <mergeCell ref="A118:G118"/>
    <mergeCell ref="A120:G120"/>
    <mergeCell ref="A11:H11"/>
    <mergeCell ref="A1:H1"/>
    <mergeCell ref="A2:H2"/>
    <mergeCell ref="A7:H7"/>
    <mergeCell ref="A8:H8"/>
    <mergeCell ref="A9:H9"/>
    <mergeCell ref="A10:H10"/>
  </mergeCells>
  <pageMargins left="0.70866141732283472" right="0.70866141732283472" top="0.74803149606299213" bottom="0.74803149606299213" header="0.31496062992125984" footer="0.31496062992125984"/>
  <pageSetup paperSize="9" scale="78" orientation="landscape" r:id="rId1"/>
  <rowBreaks count="2" manualBreakCount="2">
    <brk id="28" max="7" man="1"/>
    <brk id="55" max="7" man="1"/>
  </rowBreaks>
  <drawing r:id="rId2"/>
</worksheet>
</file>

<file path=xl/worksheets/sheet5.xml><?xml version="1.0" encoding="utf-8"?>
<worksheet xmlns="http://schemas.openxmlformats.org/spreadsheetml/2006/main" xmlns:r="http://schemas.openxmlformats.org/officeDocument/2006/relationships">
  <dimension ref="A1:E113"/>
  <sheetViews>
    <sheetView view="pageBreakPreview" zoomScale="60" zoomScaleNormal="100" workbookViewId="0">
      <selection activeCell="E21" sqref="E21"/>
    </sheetView>
  </sheetViews>
  <sheetFormatPr defaultRowHeight="12.75"/>
  <cols>
    <col min="1" max="1" width="44" customWidth="1"/>
    <col min="2" max="2" width="58.140625" customWidth="1"/>
  </cols>
  <sheetData>
    <row r="1" spans="1:2" ht="13.5" thickBot="1">
      <c r="A1" s="665" t="s">
        <v>1443</v>
      </c>
      <c r="B1" s="666" t="s">
        <v>1405</v>
      </c>
    </row>
    <row r="2" spans="1:2">
      <c r="A2" s="671" t="s">
        <v>1406</v>
      </c>
      <c r="B2" s="667" t="s">
        <v>1416</v>
      </c>
    </row>
    <row r="3" spans="1:2">
      <c r="A3" s="672" t="s">
        <v>1408</v>
      </c>
      <c r="B3" s="668" t="s">
        <v>1417</v>
      </c>
    </row>
    <row r="4" spans="1:2">
      <c r="A4" s="129"/>
      <c r="B4" s="668" t="s">
        <v>1418</v>
      </c>
    </row>
    <row r="5" spans="1:2">
      <c r="A5" s="129"/>
      <c r="B5" s="668" t="s">
        <v>1419</v>
      </c>
    </row>
    <row r="6" spans="1:2">
      <c r="A6" s="129"/>
      <c r="B6" s="668" t="s">
        <v>1420</v>
      </c>
    </row>
    <row r="7" spans="1:2">
      <c r="A7" s="129"/>
      <c r="B7" s="668" t="s">
        <v>1421</v>
      </c>
    </row>
    <row r="8" spans="1:2" ht="25.5">
      <c r="A8" s="129"/>
      <c r="B8" s="670" t="s">
        <v>1422</v>
      </c>
    </row>
    <row r="9" spans="1:2">
      <c r="A9" s="129"/>
      <c r="B9" s="668" t="s">
        <v>1423</v>
      </c>
    </row>
    <row r="10" spans="1:2" s="386" customFormat="1">
      <c r="A10" s="129"/>
      <c r="B10" s="668" t="s">
        <v>1537</v>
      </c>
    </row>
    <row r="11" spans="1:2" s="386" customFormat="1">
      <c r="A11" s="129"/>
      <c r="B11" s="668" t="s">
        <v>1538</v>
      </c>
    </row>
    <row r="12" spans="1:2" s="386" customFormat="1">
      <c r="A12" s="129"/>
      <c r="B12" s="668" t="s">
        <v>1539</v>
      </c>
    </row>
    <row r="13" spans="1:2" s="386" customFormat="1">
      <c r="A13" s="129"/>
      <c r="B13" s="668" t="s">
        <v>1540</v>
      </c>
    </row>
    <row r="14" spans="1:2">
      <c r="A14" s="129"/>
      <c r="B14" s="668" t="s">
        <v>1541</v>
      </c>
    </row>
    <row r="15" spans="1:2" s="386" customFormat="1">
      <c r="A15" s="129"/>
      <c r="B15" s="668" t="s">
        <v>1542</v>
      </c>
    </row>
    <row r="16" spans="1:2">
      <c r="A16" s="669"/>
      <c r="B16" s="669"/>
    </row>
    <row r="17" spans="1:2">
      <c r="A17" s="672" t="s">
        <v>1407</v>
      </c>
      <c r="B17" s="668" t="s">
        <v>1424</v>
      </c>
    </row>
    <row r="18" spans="1:2">
      <c r="A18" s="672" t="s">
        <v>1409</v>
      </c>
      <c r="B18" s="668" t="s">
        <v>1425</v>
      </c>
    </row>
    <row r="19" spans="1:2">
      <c r="A19" s="129"/>
      <c r="B19" s="668" t="s">
        <v>1426</v>
      </c>
    </row>
    <row r="20" spans="1:2">
      <c r="A20" s="129"/>
      <c r="B20" s="668" t="s">
        <v>1427</v>
      </c>
    </row>
    <row r="21" spans="1:2">
      <c r="A21" s="129"/>
      <c r="B21" s="668" t="s">
        <v>1428</v>
      </c>
    </row>
    <row r="22" spans="1:2" s="386" customFormat="1">
      <c r="A22" s="129"/>
      <c r="B22" s="668" t="s">
        <v>1429</v>
      </c>
    </row>
    <row r="23" spans="1:2" ht="16.5" customHeight="1">
      <c r="A23" s="129"/>
      <c r="B23" s="673" t="s">
        <v>1430</v>
      </c>
    </row>
    <row r="24" spans="1:2">
      <c r="A24" s="129"/>
      <c r="B24" s="668" t="s">
        <v>1431</v>
      </c>
    </row>
    <row r="25" spans="1:2">
      <c r="A25" s="129"/>
      <c r="B25" s="668" t="s">
        <v>1432</v>
      </c>
    </row>
    <row r="26" spans="1:2" s="386" customFormat="1" ht="25.5">
      <c r="A26" s="129"/>
      <c r="B26" s="670" t="s">
        <v>1433</v>
      </c>
    </row>
    <row r="27" spans="1:2">
      <c r="A27" s="129"/>
      <c r="B27" s="668" t="s">
        <v>1434</v>
      </c>
    </row>
    <row r="28" spans="1:2">
      <c r="A28" s="669"/>
      <c r="B28" s="669"/>
    </row>
    <row r="29" spans="1:2">
      <c r="A29" s="672" t="s">
        <v>1410</v>
      </c>
      <c r="B29" s="668" t="s">
        <v>1435</v>
      </c>
    </row>
    <row r="30" spans="1:2">
      <c r="A30" s="672" t="s">
        <v>1411</v>
      </c>
      <c r="B30" s="668" t="s">
        <v>1436</v>
      </c>
    </row>
    <row r="31" spans="1:2">
      <c r="A31" s="129"/>
      <c r="B31" s="668" t="s">
        <v>1437</v>
      </c>
    </row>
    <row r="32" spans="1:2">
      <c r="A32" s="129"/>
      <c r="B32" s="668" t="s">
        <v>1438</v>
      </c>
    </row>
    <row r="33" spans="1:5">
      <c r="A33" s="129"/>
      <c r="B33" s="668" t="s">
        <v>1439</v>
      </c>
    </row>
    <row r="34" spans="1:5">
      <c r="A34" s="129"/>
      <c r="B34" s="668" t="s">
        <v>1440</v>
      </c>
    </row>
    <row r="35" spans="1:5" ht="25.5">
      <c r="A35" s="129"/>
      <c r="B35" s="670" t="s">
        <v>1441</v>
      </c>
    </row>
    <row r="36" spans="1:5">
      <c r="A36" s="129"/>
      <c r="B36" s="668" t="s">
        <v>1442</v>
      </c>
    </row>
    <row r="37" spans="1:5">
      <c r="A37" s="669"/>
      <c r="B37" s="669"/>
    </row>
    <row r="38" spans="1:5">
      <c r="A38" s="672" t="s">
        <v>1414</v>
      </c>
      <c r="B38" s="668" t="s">
        <v>1444</v>
      </c>
      <c r="C38" s="458"/>
      <c r="D38" s="458"/>
      <c r="E38" s="458"/>
    </row>
    <row r="39" spans="1:5">
      <c r="A39" s="129"/>
      <c r="B39" s="668" t="s">
        <v>1445</v>
      </c>
      <c r="C39" s="458"/>
      <c r="D39" s="458"/>
      <c r="E39" s="458"/>
    </row>
    <row r="40" spans="1:5">
      <c r="A40" s="129"/>
      <c r="B40" s="668" t="s">
        <v>1446</v>
      </c>
      <c r="C40" s="458"/>
      <c r="D40" s="458"/>
      <c r="E40" s="458"/>
    </row>
    <row r="41" spans="1:5">
      <c r="A41" s="129"/>
      <c r="B41" s="668" t="s">
        <v>1447</v>
      </c>
      <c r="C41" s="458"/>
      <c r="D41" s="458"/>
      <c r="E41" s="458"/>
    </row>
    <row r="42" spans="1:5">
      <c r="A42" s="129"/>
      <c r="B42" s="673" t="s">
        <v>1448</v>
      </c>
      <c r="C42" s="458"/>
      <c r="D42" s="458"/>
      <c r="E42" s="458"/>
    </row>
    <row r="43" spans="1:5">
      <c r="A43" s="129"/>
      <c r="B43" s="668" t="s">
        <v>1449</v>
      </c>
    </row>
    <row r="44" spans="1:5" ht="25.5">
      <c r="A44" s="129"/>
      <c r="B44" s="670" t="s">
        <v>1450</v>
      </c>
    </row>
    <row r="45" spans="1:5">
      <c r="A45" s="129"/>
      <c r="B45" s="668" t="s">
        <v>1451</v>
      </c>
    </row>
    <row r="46" spans="1:5">
      <c r="A46" s="129"/>
      <c r="B46" s="668" t="s">
        <v>1452</v>
      </c>
    </row>
    <row r="47" spans="1:5">
      <c r="A47" s="129"/>
      <c r="B47" s="668" t="s">
        <v>1453</v>
      </c>
    </row>
    <row r="48" spans="1:5">
      <c r="A48" s="129"/>
      <c r="B48" s="668" t="s">
        <v>1454</v>
      </c>
    </row>
    <row r="49" spans="1:2">
      <c r="A49" s="129"/>
      <c r="B49" s="668" t="s">
        <v>1455</v>
      </c>
    </row>
    <row r="50" spans="1:2" ht="25.5">
      <c r="A50" s="129"/>
      <c r="B50" s="670" t="s">
        <v>1456</v>
      </c>
    </row>
    <row r="51" spans="1:2">
      <c r="A51" s="129"/>
      <c r="B51" s="668" t="s">
        <v>1457</v>
      </c>
    </row>
    <row r="52" spans="1:2">
      <c r="A52" s="129"/>
      <c r="B52" s="668" t="s">
        <v>1458</v>
      </c>
    </row>
    <row r="53" spans="1:2">
      <c r="A53" s="129"/>
      <c r="B53" s="668" t="s">
        <v>1459</v>
      </c>
    </row>
    <row r="54" spans="1:2" s="386" customFormat="1">
      <c r="A54" s="129"/>
      <c r="B54" s="668" t="s">
        <v>1460</v>
      </c>
    </row>
    <row r="55" spans="1:2" s="386" customFormat="1">
      <c r="A55" s="129"/>
      <c r="B55" s="668" t="s">
        <v>1461</v>
      </c>
    </row>
    <row r="56" spans="1:2">
      <c r="A56" s="669"/>
      <c r="B56" s="669"/>
    </row>
    <row r="57" spans="1:2">
      <c r="A57" s="672" t="s">
        <v>1415</v>
      </c>
      <c r="B57" s="668" t="s">
        <v>1462</v>
      </c>
    </row>
    <row r="58" spans="1:2" ht="20.25" customHeight="1">
      <c r="A58" s="129"/>
      <c r="B58" s="673" t="s">
        <v>1463</v>
      </c>
    </row>
    <row r="59" spans="1:2">
      <c r="A59" s="129"/>
      <c r="B59" s="668" t="s">
        <v>1464</v>
      </c>
    </row>
    <row r="60" spans="1:2" ht="25.5">
      <c r="A60" s="129"/>
      <c r="B60" s="670" t="s">
        <v>1465</v>
      </c>
    </row>
    <row r="61" spans="1:2">
      <c r="A61" s="129"/>
      <c r="B61" s="668" t="s">
        <v>1466</v>
      </c>
    </row>
    <row r="62" spans="1:2" ht="25.5">
      <c r="A62" s="129"/>
      <c r="B62" s="670" t="s">
        <v>1467</v>
      </c>
    </row>
    <row r="63" spans="1:2">
      <c r="A63" s="129"/>
      <c r="B63" s="668" t="s">
        <v>1468</v>
      </c>
    </row>
    <row r="64" spans="1:2">
      <c r="A64" s="129"/>
      <c r="B64" s="668" t="s">
        <v>1469</v>
      </c>
    </row>
    <row r="65" spans="1:2">
      <c r="A65" s="129"/>
      <c r="B65" s="668" t="s">
        <v>1470</v>
      </c>
    </row>
    <row r="66" spans="1:2">
      <c r="A66" s="129"/>
      <c r="B66" s="668" t="s">
        <v>1471</v>
      </c>
    </row>
    <row r="67" spans="1:2">
      <c r="A67" s="669"/>
      <c r="B67" s="669"/>
    </row>
    <row r="68" spans="1:2">
      <c r="A68" s="672" t="s">
        <v>1472</v>
      </c>
      <c r="B68" s="668" t="s">
        <v>1481</v>
      </c>
    </row>
    <row r="69" spans="1:2">
      <c r="A69" s="129"/>
      <c r="B69" s="668" t="s">
        <v>1482</v>
      </c>
    </row>
    <row r="70" spans="1:2" ht="28.5" customHeight="1">
      <c r="A70" s="129"/>
      <c r="B70" s="673" t="s">
        <v>1488</v>
      </c>
    </row>
    <row r="71" spans="1:2" ht="25.5">
      <c r="A71" s="129"/>
      <c r="B71" s="670" t="s">
        <v>1480</v>
      </c>
    </row>
    <row r="72" spans="1:2" s="386" customFormat="1" ht="21" customHeight="1">
      <c r="A72" s="129"/>
      <c r="B72" s="673" t="s">
        <v>1483</v>
      </c>
    </row>
    <row r="73" spans="1:2">
      <c r="A73" s="129"/>
      <c r="B73" s="668" t="s">
        <v>1484</v>
      </c>
    </row>
    <row r="74" spans="1:2">
      <c r="A74" s="129"/>
      <c r="B74" s="668" t="s">
        <v>1485</v>
      </c>
    </row>
    <row r="75" spans="1:2">
      <c r="A75" s="129"/>
      <c r="B75" s="668" t="s">
        <v>1486</v>
      </c>
    </row>
    <row r="76" spans="1:2">
      <c r="A76" s="129"/>
      <c r="B76" s="668" t="s">
        <v>1487</v>
      </c>
    </row>
    <row r="77" spans="1:2">
      <c r="A77" s="129"/>
      <c r="B77" s="674" t="s">
        <v>1489</v>
      </c>
    </row>
    <row r="78" spans="1:2" s="386" customFormat="1" ht="25.5">
      <c r="A78" s="670"/>
      <c r="B78" s="670" t="s">
        <v>1490</v>
      </c>
    </row>
    <row r="79" spans="1:2" s="386" customFormat="1" ht="25.5">
      <c r="A79" s="129"/>
      <c r="B79" s="670" t="s">
        <v>1491</v>
      </c>
    </row>
    <row r="80" spans="1:2" ht="25.5">
      <c r="A80" s="668"/>
      <c r="B80" s="670" t="s">
        <v>1492</v>
      </c>
    </row>
    <row r="81" spans="1:5" s="386" customFormat="1">
      <c r="A81" s="129"/>
      <c r="B81" s="668" t="s">
        <v>1493</v>
      </c>
    </row>
    <row r="82" spans="1:5">
      <c r="A82" s="669"/>
      <c r="B82" s="669"/>
      <c r="C82" s="458"/>
      <c r="D82" s="458"/>
      <c r="E82" s="458"/>
    </row>
    <row r="83" spans="1:5">
      <c r="A83" s="672" t="s">
        <v>1473</v>
      </c>
      <c r="B83" s="668" t="s">
        <v>1477</v>
      </c>
      <c r="C83" s="458"/>
      <c r="D83" s="458"/>
      <c r="E83" s="458"/>
    </row>
    <row r="84" spans="1:5">
      <c r="A84" s="129"/>
      <c r="B84" s="668" t="s">
        <v>1478</v>
      </c>
      <c r="C84" s="458"/>
      <c r="D84" s="458"/>
      <c r="E84" s="458"/>
    </row>
    <row r="85" spans="1:5">
      <c r="A85" s="129"/>
      <c r="B85" s="668" t="s">
        <v>1474</v>
      </c>
      <c r="C85" s="458"/>
      <c r="D85" s="458"/>
      <c r="E85" s="458"/>
    </row>
    <row r="86" spans="1:5" ht="25.5">
      <c r="A86" s="129"/>
      <c r="B86" s="670" t="s">
        <v>1475</v>
      </c>
      <c r="C86" s="458"/>
      <c r="D86" s="458"/>
      <c r="E86" s="458"/>
    </row>
    <row r="87" spans="1:5" s="386" customFormat="1" ht="21" customHeight="1">
      <c r="A87" s="129"/>
      <c r="B87" s="673" t="s">
        <v>1476</v>
      </c>
      <c r="C87" s="458"/>
      <c r="D87" s="458"/>
      <c r="E87" s="458"/>
    </row>
    <row r="88" spans="1:5" ht="27.75" customHeight="1">
      <c r="A88" s="129"/>
      <c r="B88" s="670" t="s">
        <v>1479</v>
      </c>
      <c r="C88" s="458"/>
      <c r="D88" s="458"/>
      <c r="E88" s="458"/>
    </row>
    <row r="89" spans="1:5" ht="38.25">
      <c r="A89" s="670"/>
      <c r="B89" s="673" t="s">
        <v>1494</v>
      </c>
      <c r="C89" s="458"/>
      <c r="D89" s="458"/>
      <c r="E89" s="458"/>
    </row>
    <row r="90" spans="1:5" s="386" customFormat="1">
      <c r="A90" s="670"/>
      <c r="B90" s="673" t="s">
        <v>1516</v>
      </c>
      <c r="C90" s="458"/>
      <c r="D90" s="458"/>
      <c r="E90" s="458"/>
    </row>
    <row r="91" spans="1:5" ht="30" customHeight="1">
      <c r="A91" s="129"/>
      <c r="B91" s="673" t="s">
        <v>1511</v>
      </c>
      <c r="C91" s="458"/>
      <c r="D91" s="458"/>
      <c r="E91" s="458"/>
    </row>
    <row r="92" spans="1:5" ht="25.5">
      <c r="A92" s="129"/>
      <c r="B92" s="670" t="s">
        <v>1512</v>
      </c>
    </row>
    <row r="93" spans="1:5" ht="25.5">
      <c r="A93" s="129"/>
      <c r="B93" s="670" t="s">
        <v>1513</v>
      </c>
    </row>
    <row r="94" spans="1:5" ht="25.5">
      <c r="A94" s="129"/>
      <c r="B94" s="670" t="s">
        <v>1515</v>
      </c>
    </row>
    <row r="95" spans="1:5">
      <c r="A95" s="129"/>
      <c r="B95" s="668" t="s">
        <v>1514</v>
      </c>
    </row>
    <row r="96" spans="1:5">
      <c r="A96" s="669"/>
      <c r="B96" s="158"/>
    </row>
    <row r="97" spans="1:2">
      <c r="A97" s="672" t="s">
        <v>1495</v>
      </c>
      <c r="B97" s="668" t="s">
        <v>1496</v>
      </c>
    </row>
    <row r="98" spans="1:2" ht="25.5">
      <c r="A98" s="129"/>
      <c r="B98" s="670" t="s">
        <v>1497</v>
      </c>
    </row>
    <row r="99" spans="1:2">
      <c r="A99" s="129"/>
      <c r="B99" s="668" t="s">
        <v>1498</v>
      </c>
    </row>
    <row r="100" spans="1:2" ht="25.5">
      <c r="A100" s="129"/>
      <c r="B100" s="670" t="s">
        <v>1499</v>
      </c>
    </row>
    <row r="101" spans="1:2" ht="25.5">
      <c r="A101" s="129"/>
      <c r="B101" s="670" t="s">
        <v>1500</v>
      </c>
    </row>
    <row r="102" spans="1:2" ht="25.5">
      <c r="A102" s="129"/>
      <c r="B102" s="670" t="s">
        <v>1501</v>
      </c>
    </row>
    <row r="103" spans="1:2" ht="25.5">
      <c r="A103" s="129"/>
      <c r="B103" s="670" t="s">
        <v>1502</v>
      </c>
    </row>
    <row r="104" spans="1:2" ht="25.5">
      <c r="A104" s="129"/>
      <c r="B104" s="670" t="s">
        <v>1503</v>
      </c>
    </row>
    <row r="105" spans="1:2" ht="25.5">
      <c r="A105" s="129"/>
      <c r="B105" s="670" t="s">
        <v>1504</v>
      </c>
    </row>
    <row r="106" spans="1:2" ht="25.5">
      <c r="A106" s="129"/>
      <c r="B106" s="670" t="s">
        <v>1505</v>
      </c>
    </row>
    <row r="107" spans="1:2">
      <c r="A107" s="129"/>
      <c r="B107" s="668" t="s">
        <v>1506</v>
      </c>
    </row>
    <row r="108" spans="1:2">
      <c r="A108" s="129"/>
      <c r="B108" s="668" t="s">
        <v>1507</v>
      </c>
    </row>
    <row r="109" spans="1:2" ht="25.5">
      <c r="A109" s="129"/>
      <c r="B109" s="670" t="s">
        <v>1508</v>
      </c>
    </row>
    <row r="110" spans="1:2" ht="25.5">
      <c r="A110" s="129"/>
      <c r="B110" s="670" t="s">
        <v>1509</v>
      </c>
    </row>
    <row r="111" spans="1:2">
      <c r="A111" s="129"/>
      <c r="B111" s="668" t="s">
        <v>1510</v>
      </c>
    </row>
    <row r="112" spans="1:2">
      <c r="A112" s="129"/>
      <c r="B112" s="668" t="s">
        <v>1517</v>
      </c>
    </row>
    <row r="113" spans="1:2">
      <c r="A113" s="669"/>
      <c r="B113" s="158"/>
    </row>
  </sheetData>
  <pageMargins left="0.51181102362204722" right="0.51181102362204722" top="0.78740157480314965" bottom="0.78740157480314965" header="0.31496062992125984" footer="0.31496062992125984"/>
  <pageSetup paperSize="9" scale="78" orientation="portrait" r:id="rId1"/>
  <rowBreaks count="1" manualBreakCount="1">
    <brk id="67" max="2" man="1"/>
  </rowBreaks>
</worksheet>
</file>

<file path=xl/worksheets/sheet6.xml><?xml version="1.0" encoding="utf-8"?>
<worksheet xmlns="http://schemas.openxmlformats.org/spreadsheetml/2006/main" xmlns:r="http://schemas.openxmlformats.org/officeDocument/2006/relationships">
  <dimension ref="A1:F37"/>
  <sheetViews>
    <sheetView view="pageBreakPreview" zoomScale="60" zoomScaleNormal="100" workbookViewId="0">
      <selection activeCell="I25" sqref="I25"/>
    </sheetView>
  </sheetViews>
  <sheetFormatPr defaultRowHeight="12.75"/>
  <cols>
    <col min="1" max="1" width="54.140625" customWidth="1"/>
    <col min="3" max="3" width="12.28515625" bestFit="1" customWidth="1"/>
    <col min="4" max="4" width="15.140625" customWidth="1"/>
    <col min="5" max="5" width="14" customWidth="1"/>
  </cols>
  <sheetData>
    <row r="1" spans="1:6" ht="28.5">
      <c r="A1" s="612" t="s">
        <v>92</v>
      </c>
      <c r="B1" s="613" t="s">
        <v>31</v>
      </c>
      <c r="C1" s="614">
        <v>1</v>
      </c>
      <c r="D1" s="615">
        <f>E18</f>
        <v>33.989999999999995</v>
      </c>
      <c r="E1" s="707">
        <f>TRUNC(D1*C1,2)</f>
        <v>33.99</v>
      </c>
      <c r="F1" s="708" t="s">
        <v>79</v>
      </c>
    </row>
    <row r="2" spans="1:6">
      <c r="A2" s="617"/>
      <c r="B2" s="618"/>
      <c r="C2" s="619"/>
      <c r="D2" s="620"/>
      <c r="E2" s="621"/>
    </row>
    <row r="3" spans="1:6">
      <c r="A3" s="622" t="s">
        <v>65</v>
      </c>
      <c r="B3" s="623"/>
      <c r="C3" s="624"/>
      <c r="D3" s="620"/>
      <c r="E3" s="599">
        <f>SUM(E4:E5)</f>
        <v>0</v>
      </c>
    </row>
    <row r="4" spans="1:6">
      <c r="A4" s="622"/>
      <c r="B4" s="623"/>
      <c r="C4" s="625"/>
      <c r="D4" s="626"/>
      <c r="E4" s="599">
        <f t="shared" ref="E4:E5" si="0">ROUND(D4*C4,2)</f>
        <v>0</v>
      </c>
    </row>
    <row r="5" spans="1:6">
      <c r="A5" s="622"/>
      <c r="B5" s="623"/>
      <c r="C5" s="625"/>
      <c r="D5" s="626"/>
      <c r="E5" s="599">
        <f t="shared" si="0"/>
        <v>0</v>
      </c>
    </row>
    <row r="6" spans="1:6">
      <c r="A6" s="622" t="s">
        <v>66</v>
      </c>
      <c r="B6" s="623"/>
      <c r="C6" s="625"/>
      <c r="D6" s="620"/>
      <c r="E6" s="599">
        <f>SUM(E7:E10)</f>
        <v>21.81</v>
      </c>
    </row>
    <row r="7" spans="1:6">
      <c r="A7" s="622" t="s">
        <v>75</v>
      </c>
      <c r="B7" s="623" t="s">
        <v>76</v>
      </c>
      <c r="C7" s="625">
        <v>1</v>
      </c>
      <c r="D7" s="706">
        <v>9.1199999999999992</v>
      </c>
      <c r="E7" s="599">
        <f t="shared" ref="E7:E9" si="1">ROUND(D7*C7,2)</f>
        <v>9.1199999999999992</v>
      </c>
    </row>
    <row r="8" spans="1:6">
      <c r="A8" s="622" t="s">
        <v>83</v>
      </c>
      <c r="B8" s="623" t="s">
        <v>76</v>
      </c>
      <c r="C8" s="625">
        <v>1</v>
      </c>
      <c r="D8" s="706">
        <v>12.69</v>
      </c>
      <c r="E8" s="599">
        <f t="shared" si="1"/>
        <v>12.69</v>
      </c>
    </row>
    <row r="9" spans="1:6">
      <c r="A9" s="622"/>
      <c r="B9" s="623"/>
      <c r="C9" s="625"/>
      <c r="D9" s="626"/>
      <c r="E9" s="599">
        <f t="shared" si="1"/>
        <v>0</v>
      </c>
    </row>
    <row r="10" spans="1:6">
      <c r="A10" s="622" t="s">
        <v>67</v>
      </c>
      <c r="B10" s="623" t="s">
        <v>0</v>
      </c>
      <c r="C10" s="801"/>
      <c r="D10" s="802"/>
      <c r="E10" s="599"/>
    </row>
    <row r="11" spans="1:6">
      <c r="A11" s="622"/>
      <c r="B11" s="623"/>
      <c r="C11" s="625"/>
      <c r="D11" s="627"/>
      <c r="E11" s="628"/>
    </row>
    <row r="12" spans="1:6">
      <c r="A12" s="622" t="s">
        <v>68</v>
      </c>
      <c r="B12" s="623"/>
      <c r="C12" s="625"/>
      <c r="D12" s="627"/>
      <c r="E12" s="599">
        <f>SUM(E13:E15)</f>
        <v>12.18</v>
      </c>
    </row>
    <row r="13" spans="1:6" ht="24">
      <c r="A13" s="622" t="s">
        <v>92</v>
      </c>
      <c r="B13" s="623" t="s">
        <v>31</v>
      </c>
      <c r="C13" s="625">
        <v>1</v>
      </c>
      <c r="D13" s="706">
        <v>12.18</v>
      </c>
      <c r="E13" s="599">
        <f t="shared" ref="E13:E14" si="2">ROUND(D13*C13,2)</f>
        <v>12.18</v>
      </c>
    </row>
    <row r="14" spans="1:6">
      <c r="A14" s="622"/>
      <c r="B14" s="623"/>
      <c r="C14" s="625"/>
      <c r="D14" s="626"/>
      <c r="E14" s="599">
        <f t="shared" si="2"/>
        <v>0</v>
      </c>
    </row>
    <row r="15" spans="1:6">
      <c r="A15" s="622"/>
      <c r="B15" s="623"/>
      <c r="C15" s="624"/>
      <c r="D15" s="626"/>
      <c r="E15" s="599"/>
    </row>
    <row r="16" spans="1:6">
      <c r="A16" s="622" t="s">
        <v>71</v>
      </c>
      <c r="B16" s="623"/>
      <c r="C16" s="619"/>
      <c r="D16" s="627"/>
      <c r="E16" s="599">
        <f>+E12+E6+E3</f>
        <v>33.989999999999995</v>
      </c>
    </row>
    <row r="17" spans="1:6">
      <c r="A17" s="622" t="s">
        <v>72</v>
      </c>
      <c r="B17" s="623" t="s">
        <v>0</v>
      </c>
      <c r="C17" s="619"/>
      <c r="D17" s="627"/>
      <c r="E17" s="599">
        <f>ROUND(E16*C17/100,2)</f>
        <v>0</v>
      </c>
    </row>
    <row r="18" spans="1:6">
      <c r="A18" s="622" t="s">
        <v>73</v>
      </c>
      <c r="B18" s="623"/>
      <c r="C18" s="624"/>
      <c r="D18" s="627"/>
      <c r="E18" s="599">
        <f>+E17+E16</f>
        <v>33.989999999999995</v>
      </c>
    </row>
    <row r="20" spans="1:6" ht="28.5">
      <c r="A20" s="612" t="s">
        <v>92</v>
      </c>
      <c r="B20" s="613" t="s">
        <v>31</v>
      </c>
      <c r="C20" s="614">
        <v>1</v>
      </c>
      <c r="D20" s="615">
        <f>E37</f>
        <v>55.010000000000005</v>
      </c>
      <c r="E20" s="707">
        <f>TRUNC(D20*C20,2)</f>
        <v>55.01</v>
      </c>
      <c r="F20" s="708" t="s">
        <v>1587</v>
      </c>
    </row>
    <row r="21" spans="1:6">
      <c r="A21" s="617"/>
      <c r="B21" s="618"/>
      <c r="C21" s="619"/>
      <c r="D21" s="620"/>
      <c r="E21" s="621"/>
    </row>
    <row r="22" spans="1:6">
      <c r="A22" s="622" t="s">
        <v>65</v>
      </c>
      <c r="B22" s="623"/>
      <c r="C22" s="624"/>
      <c r="D22" s="620"/>
      <c r="E22" s="599">
        <f>SUM(E23:E24)</f>
        <v>0</v>
      </c>
    </row>
    <row r="23" spans="1:6">
      <c r="A23" s="622"/>
      <c r="B23" s="623"/>
      <c r="C23" s="625"/>
      <c r="D23" s="626"/>
      <c r="E23" s="599">
        <f t="shared" ref="E23:E24" si="3">ROUND(D23*C23,2)</f>
        <v>0</v>
      </c>
    </row>
    <row r="24" spans="1:6">
      <c r="A24" s="622"/>
      <c r="B24" s="623"/>
      <c r="C24" s="625"/>
      <c r="D24" s="626"/>
      <c r="E24" s="599">
        <f t="shared" si="3"/>
        <v>0</v>
      </c>
    </row>
    <row r="25" spans="1:6">
      <c r="A25" s="622" t="s">
        <v>66</v>
      </c>
      <c r="B25" s="623"/>
      <c r="C25" s="625"/>
      <c r="D25" s="620"/>
      <c r="E25" s="599">
        <f>SUM(E26:E29)</f>
        <v>21.81</v>
      </c>
    </row>
    <row r="26" spans="1:6">
      <c r="A26" s="622" t="s">
        <v>75</v>
      </c>
      <c r="B26" s="623" t="s">
        <v>76</v>
      </c>
      <c r="C26" s="625">
        <v>1</v>
      </c>
      <c r="D26" s="706">
        <v>9.1199999999999992</v>
      </c>
      <c r="E26" s="599">
        <f t="shared" ref="E26:E28" si="4">ROUND(D26*C26,2)</f>
        <v>9.1199999999999992</v>
      </c>
    </row>
    <row r="27" spans="1:6">
      <c r="A27" s="622" t="s">
        <v>83</v>
      </c>
      <c r="B27" s="623" t="s">
        <v>76</v>
      </c>
      <c r="C27" s="625">
        <v>1</v>
      </c>
      <c r="D27" s="706">
        <v>12.69</v>
      </c>
      <c r="E27" s="599">
        <f t="shared" si="4"/>
        <v>12.69</v>
      </c>
    </row>
    <row r="28" spans="1:6">
      <c r="A28" s="622"/>
      <c r="B28" s="623"/>
      <c r="C28" s="625"/>
      <c r="D28" s="626"/>
      <c r="E28" s="599">
        <f t="shared" si="4"/>
        <v>0</v>
      </c>
    </row>
    <row r="29" spans="1:6">
      <c r="A29" s="622" t="s">
        <v>67</v>
      </c>
      <c r="B29" s="623" t="s">
        <v>0</v>
      </c>
      <c r="C29" s="801"/>
      <c r="D29" s="802"/>
      <c r="E29" s="599"/>
    </row>
    <row r="30" spans="1:6">
      <c r="A30" s="622"/>
      <c r="B30" s="623"/>
      <c r="C30" s="625"/>
      <c r="D30" s="627"/>
      <c r="E30" s="628"/>
    </row>
    <row r="31" spans="1:6">
      <c r="A31" s="622" t="s">
        <v>68</v>
      </c>
      <c r="B31" s="623"/>
      <c r="C31" s="625"/>
      <c r="D31" s="627"/>
      <c r="E31" s="599">
        <f>SUM(E32:E34)</f>
        <v>33.200000000000003</v>
      </c>
    </row>
    <row r="32" spans="1:6" ht="24">
      <c r="A32" s="622" t="s">
        <v>1588</v>
      </c>
      <c r="B32" s="623" t="s">
        <v>31</v>
      </c>
      <c r="C32" s="625">
        <v>1</v>
      </c>
      <c r="D32" s="706">
        <v>33.200000000000003</v>
      </c>
      <c r="E32" s="599">
        <f t="shared" ref="E32:E33" si="5">ROUND(D32*C32,2)</f>
        <v>33.200000000000003</v>
      </c>
    </row>
    <row r="33" spans="1:5">
      <c r="A33" s="622"/>
      <c r="B33" s="623"/>
      <c r="C33" s="625"/>
      <c r="D33" s="626"/>
      <c r="E33" s="599">
        <f t="shared" si="5"/>
        <v>0</v>
      </c>
    </row>
    <row r="34" spans="1:5">
      <c r="A34" s="622"/>
      <c r="B34" s="623"/>
      <c r="C34" s="624"/>
      <c r="D34" s="626"/>
      <c r="E34" s="599"/>
    </row>
    <row r="35" spans="1:5">
      <c r="A35" s="622" t="s">
        <v>71</v>
      </c>
      <c r="B35" s="623"/>
      <c r="C35" s="619"/>
      <c r="D35" s="627"/>
      <c r="E35" s="599">
        <f>+E31+E25+E22</f>
        <v>55.010000000000005</v>
      </c>
    </row>
    <row r="36" spans="1:5">
      <c r="A36" s="622" t="s">
        <v>72</v>
      </c>
      <c r="B36" s="623" t="s">
        <v>0</v>
      </c>
      <c r="C36" s="619"/>
      <c r="D36" s="627"/>
      <c r="E36" s="599">
        <f>ROUND(E35*C36/100,2)</f>
        <v>0</v>
      </c>
    </row>
    <row r="37" spans="1:5">
      <c r="A37" s="622" t="s">
        <v>73</v>
      </c>
      <c r="B37" s="623"/>
      <c r="C37" s="624"/>
      <c r="D37" s="627"/>
      <c r="E37" s="599">
        <f>+E36+E35</f>
        <v>55.010000000000005</v>
      </c>
    </row>
  </sheetData>
  <mergeCells count="2">
    <mergeCell ref="C10:D10"/>
    <mergeCell ref="C29:D29"/>
  </mergeCells>
  <pageMargins left="0.51181102362204722" right="0.51181102362204722" top="0.78740157480314965" bottom="0.78740157480314965" header="0.31496062992125984" footer="0.31496062992125984"/>
  <pageSetup paperSize="9" scale="94" orientation="landscape" r:id="rId1"/>
</worksheet>
</file>

<file path=xl/worksheets/sheet7.xml><?xml version="1.0" encoding="utf-8"?>
<worksheet xmlns="http://schemas.openxmlformats.org/spreadsheetml/2006/main" xmlns:r="http://schemas.openxmlformats.org/officeDocument/2006/relationships">
  <dimension ref="A1:AE35"/>
  <sheetViews>
    <sheetView workbookViewId="0">
      <selection activeCell="Z18" sqref="Z18"/>
    </sheetView>
  </sheetViews>
  <sheetFormatPr defaultRowHeight="12.75"/>
  <cols>
    <col min="1" max="1" width="9.140625" style="386"/>
    <col min="2" max="2" width="44.7109375" style="386" customWidth="1"/>
    <col min="3" max="8" width="9.140625" style="386"/>
    <col min="9" max="20" width="0" style="386" hidden="1" customWidth="1"/>
    <col min="21" max="21" width="15.28515625" style="386" customWidth="1"/>
    <col min="22" max="22" width="14.140625" style="386" customWidth="1"/>
    <col min="23" max="16384" width="9.140625" style="386"/>
  </cols>
  <sheetData>
    <row r="1" spans="1:22" ht="15.75">
      <c r="A1" s="713"/>
      <c r="B1" s="850" t="s">
        <v>1605</v>
      </c>
      <c r="C1" s="850"/>
      <c r="D1" s="850"/>
      <c r="E1" s="850"/>
      <c r="F1" s="850"/>
      <c r="G1" s="850"/>
      <c r="H1" s="850"/>
      <c r="I1" s="850"/>
      <c r="J1" s="850"/>
      <c r="K1" s="850"/>
      <c r="L1" s="850"/>
      <c r="M1" s="850"/>
      <c r="N1" s="850"/>
      <c r="O1" s="850"/>
      <c r="P1" s="850"/>
      <c r="Q1" s="850"/>
      <c r="R1" s="850"/>
      <c r="S1" s="850"/>
      <c r="T1" s="850"/>
      <c r="U1" s="850"/>
      <c r="V1" s="851"/>
    </row>
    <row r="2" spans="1:22" ht="15.75">
      <c r="A2" s="714"/>
      <c r="B2" s="852" t="s">
        <v>1633</v>
      </c>
      <c r="C2" s="852"/>
      <c r="D2" s="852"/>
      <c r="E2" s="852"/>
      <c r="F2" s="852"/>
      <c r="G2" s="852"/>
      <c r="H2" s="852"/>
      <c r="I2" s="852"/>
      <c r="J2" s="852"/>
      <c r="K2" s="852"/>
      <c r="L2" s="852"/>
      <c r="M2" s="852"/>
      <c r="N2" s="852"/>
      <c r="O2" s="852"/>
      <c r="P2" s="852"/>
      <c r="Q2" s="852"/>
      <c r="R2" s="852"/>
      <c r="S2" s="852"/>
      <c r="T2" s="852"/>
      <c r="U2" s="852"/>
      <c r="V2" s="853"/>
    </row>
    <row r="3" spans="1:22" ht="15">
      <c r="A3" s="714"/>
      <c r="B3" s="715"/>
      <c r="C3" s="715"/>
      <c r="D3" s="715"/>
      <c r="E3" s="715"/>
      <c r="F3" s="715"/>
      <c r="G3" s="715"/>
      <c r="H3" s="715"/>
      <c r="I3" s="715"/>
      <c r="J3" s="715"/>
      <c r="K3" s="715"/>
      <c r="L3" s="715"/>
      <c r="M3" s="715"/>
      <c r="N3" s="715"/>
      <c r="O3" s="715"/>
      <c r="P3" s="715"/>
      <c r="Q3" s="715"/>
      <c r="R3" s="715"/>
      <c r="S3" s="715"/>
      <c r="T3" s="715"/>
      <c r="U3" s="715"/>
      <c r="V3" s="716"/>
    </row>
    <row r="4" spans="1:22">
      <c r="A4" s="714"/>
      <c r="B4" s="717" t="s">
        <v>1606</v>
      </c>
      <c r="C4" s="854" t="s">
        <v>1607</v>
      </c>
      <c r="D4" s="854"/>
      <c r="E4" s="854"/>
      <c r="F4" s="854"/>
      <c r="G4" s="854"/>
      <c r="H4" s="854"/>
      <c r="I4" s="854"/>
      <c r="J4" s="854"/>
      <c r="K4" s="854"/>
      <c r="L4" s="854"/>
      <c r="M4" s="854"/>
      <c r="N4" s="854"/>
      <c r="O4" s="854"/>
      <c r="P4" s="854"/>
      <c r="Q4" s="854"/>
      <c r="R4" s="854"/>
      <c r="S4" s="854"/>
      <c r="T4" s="854"/>
      <c r="U4" s="854"/>
      <c r="V4" s="855"/>
    </row>
    <row r="5" spans="1:22">
      <c r="A5" s="714"/>
      <c r="B5" s="717" t="s">
        <v>1608</v>
      </c>
      <c r="C5" s="854" t="s">
        <v>1609</v>
      </c>
      <c r="D5" s="854"/>
      <c r="E5" s="854"/>
      <c r="F5" s="854"/>
      <c r="G5" s="854"/>
      <c r="H5" s="854"/>
      <c r="I5" s="854"/>
      <c r="J5" s="854"/>
      <c r="K5" s="854"/>
      <c r="L5" s="854"/>
      <c r="M5" s="854"/>
      <c r="N5" s="854"/>
      <c r="O5" s="854"/>
      <c r="P5" s="854"/>
      <c r="Q5" s="854"/>
      <c r="R5" s="854"/>
      <c r="S5" s="854"/>
      <c r="T5" s="854"/>
      <c r="U5" s="854"/>
      <c r="V5" s="855"/>
    </row>
    <row r="6" spans="1:22" ht="13.5" thickBot="1">
      <c r="A6" s="714"/>
      <c r="B6" s="718" t="s">
        <v>1610</v>
      </c>
      <c r="C6" s="856">
        <v>86214.47</v>
      </c>
      <c r="D6" s="856"/>
      <c r="E6" s="856"/>
      <c r="F6" s="856"/>
      <c r="G6" s="856"/>
      <c r="H6" s="856"/>
      <c r="I6" s="856"/>
      <c r="J6" s="856"/>
      <c r="K6" s="856"/>
      <c r="L6" s="856"/>
      <c r="M6" s="856"/>
      <c r="N6" s="856"/>
      <c r="O6" s="856"/>
      <c r="P6" s="856"/>
      <c r="Q6" s="856"/>
      <c r="R6" s="856"/>
      <c r="S6" s="856"/>
      <c r="T6" s="856"/>
      <c r="U6" s="856"/>
      <c r="V6" s="857"/>
    </row>
    <row r="7" spans="1:22" ht="15" customHeight="1">
      <c r="A7" s="846" t="s">
        <v>1611</v>
      </c>
      <c r="B7" s="848" t="s">
        <v>1612</v>
      </c>
      <c r="C7" s="848" t="s">
        <v>1613</v>
      </c>
      <c r="D7" s="848"/>
      <c r="E7" s="848" t="s">
        <v>1614</v>
      </c>
      <c r="F7" s="848"/>
      <c r="G7" s="848" t="s">
        <v>1615</v>
      </c>
      <c r="H7" s="848"/>
      <c r="I7" s="848" t="s">
        <v>1616</v>
      </c>
      <c r="J7" s="848"/>
      <c r="K7" s="848" t="s">
        <v>1617</v>
      </c>
      <c r="L7" s="848"/>
      <c r="M7" s="848" t="s">
        <v>1618</v>
      </c>
      <c r="N7" s="848"/>
      <c r="O7" s="848" t="s">
        <v>1619</v>
      </c>
      <c r="P7" s="848"/>
      <c r="Q7" s="848" t="s">
        <v>1620</v>
      </c>
      <c r="R7" s="848"/>
      <c r="S7" s="848" t="s">
        <v>1621</v>
      </c>
      <c r="T7" s="848"/>
      <c r="U7" s="867" t="s">
        <v>1622</v>
      </c>
      <c r="V7" s="858" t="s">
        <v>1623</v>
      </c>
    </row>
    <row r="8" spans="1:22" ht="27" customHeight="1" thickBot="1">
      <c r="A8" s="847"/>
      <c r="B8" s="849"/>
      <c r="C8" s="719"/>
      <c r="D8" s="719"/>
      <c r="E8" s="719"/>
      <c r="F8" s="719"/>
      <c r="G8" s="719"/>
      <c r="H8" s="719"/>
      <c r="I8" s="719"/>
      <c r="J8" s="719"/>
      <c r="K8" s="719"/>
      <c r="L8" s="719"/>
      <c r="M8" s="719"/>
      <c r="N8" s="719"/>
      <c r="O8" s="719"/>
      <c r="P8" s="719"/>
      <c r="Q8" s="719"/>
      <c r="R8" s="719"/>
      <c r="S8" s="719"/>
      <c r="T8" s="719"/>
      <c r="U8" s="868"/>
      <c r="V8" s="859"/>
    </row>
    <row r="9" spans="1:22">
      <c r="A9" s="720">
        <v>1</v>
      </c>
      <c r="B9" s="721" t="s">
        <v>1624</v>
      </c>
      <c r="C9" s="860">
        <v>1</v>
      </c>
      <c r="D9" s="860"/>
      <c r="E9" s="722"/>
      <c r="F9" s="722"/>
      <c r="G9" s="722"/>
      <c r="H9" s="722"/>
      <c r="I9" s="723"/>
      <c r="J9" s="723"/>
      <c r="K9" s="723"/>
      <c r="L9" s="723"/>
      <c r="M9" s="723"/>
      <c r="N9" s="723"/>
      <c r="O9" s="723"/>
      <c r="P9" s="723"/>
      <c r="Q9" s="723"/>
      <c r="R9" s="723"/>
      <c r="S9" s="723"/>
      <c r="T9" s="723"/>
      <c r="U9" s="724">
        <f>'CC 23 Setembro'!H28</f>
        <v>12277.99476</v>
      </c>
      <c r="V9" s="725">
        <f>U9/U21</f>
        <v>0.18262943265707005</v>
      </c>
    </row>
    <row r="10" spans="1:22">
      <c r="A10" s="726">
        <v>2</v>
      </c>
      <c r="B10" s="727" t="s">
        <v>157</v>
      </c>
      <c r="C10" s="861">
        <v>1</v>
      </c>
      <c r="D10" s="861"/>
      <c r="E10" s="728"/>
      <c r="F10" s="728"/>
      <c r="G10" s="728"/>
      <c r="H10" s="728"/>
      <c r="I10" s="729"/>
      <c r="J10" s="729"/>
      <c r="K10" s="729"/>
      <c r="L10" s="729"/>
      <c r="M10" s="729"/>
      <c r="N10" s="729"/>
      <c r="O10" s="729"/>
      <c r="P10" s="729"/>
      <c r="Q10" s="729"/>
      <c r="R10" s="729"/>
      <c r="S10" s="729"/>
      <c r="T10" s="729"/>
      <c r="U10" s="730">
        <f>'CC 23 Setembro'!H31</f>
        <v>696.11549999999988</v>
      </c>
      <c r="V10" s="731">
        <f>U10/U21</f>
        <v>1.035439266051557E-2</v>
      </c>
    </row>
    <row r="11" spans="1:22">
      <c r="A11" s="726">
        <v>3</v>
      </c>
      <c r="B11" s="727" t="s">
        <v>1625</v>
      </c>
      <c r="C11" s="862">
        <v>0.5</v>
      </c>
      <c r="D11" s="862"/>
      <c r="E11" s="862">
        <v>0.5</v>
      </c>
      <c r="F11" s="862"/>
      <c r="G11" s="862"/>
      <c r="H11" s="862"/>
      <c r="I11" s="729"/>
      <c r="J11" s="729"/>
      <c r="K11" s="729"/>
      <c r="L11" s="729"/>
      <c r="M11" s="729"/>
      <c r="N11" s="729"/>
      <c r="O11" s="729"/>
      <c r="P11" s="729"/>
      <c r="Q11" s="729"/>
      <c r="R11" s="729"/>
      <c r="S11" s="729"/>
      <c r="T11" s="729"/>
      <c r="U11" s="730">
        <f>'CC 23 Setembro'!H35</f>
        <v>8054.4000000000005</v>
      </c>
      <c r="V11" s="731">
        <f>U11/U21</f>
        <v>0.11980543493839257</v>
      </c>
    </row>
    <row r="12" spans="1:22">
      <c r="A12" s="726">
        <v>4</v>
      </c>
      <c r="B12" s="727" t="s">
        <v>1626</v>
      </c>
      <c r="C12" s="728"/>
      <c r="D12" s="728"/>
      <c r="E12" s="862">
        <v>1</v>
      </c>
      <c r="F12" s="862"/>
      <c r="G12" s="728"/>
      <c r="H12" s="728"/>
      <c r="I12" s="732"/>
      <c r="J12" s="729"/>
      <c r="K12" s="729"/>
      <c r="L12" s="729"/>
      <c r="M12" s="729"/>
      <c r="N12" s="729"/>
      <c r="O12" s="729"/>
      <c r="P12" s="729"/>
      <c r="Q12" s="729"/>
      <c r="R12" s="729"/>
      <c r="S12" s="729"/>
      <c r="T12" s="729"/>
      <c r="U12" s="730">
        <f>'CC 23 Setembro'!H38</f>
        <v>1114.72</v>
      </c>
      <c r="V12" s="731">
        <f>U12/U21</f>
        <v>1.6580938919661919E-2</v>
      </c>
    </row>
    <row r="13" spans="1:22">
      <c r="A13" s="726">
        <v>5</v>
      </c>
      <c r="B13" s="727" t="s">
        <v>1627</v>
      </c>
      <c r="C13" s="728"/>
      <c r="D13" s="728"/>
      <c r="E13" s="862">
        <v>1</v>
      </c>
      <c r="F13" s="875"/>
      <c r="G13" s="728"/>
      <c r="H13" s="728"/>
      <c r="I13" s="863">
        <v>0.6</v>
      </c>
      <c r="J13" s="863"/>
      <c r="K13" s="729"/>
      <c r="L13" s="729"/>
      <c r="M13" s="729"/>
      <c r="N13" s="729"/>
      <c r="O13" s="729"/>
      <c r="P13" s="729"/>
      <c r="Q13" s="729"/>
      <c r="R13" s="729"/>
      <c r="S13" s="729"/>
      <c r="T13" s="729"/>
      <c r="U13" s="730">
        <f>'CC 23 Setembro'!H43</f>
        <v>9913.4528000000009</v>
      </c>
      <c r="V13" s="731">
        <f>U13/U21</f>
        <v>0.14745797631669966</v>
      </c>
    </row>
    <row r="14" spans="1:22">
      <c r="A14" s="739">
        <v>6</v>
      </c>
      <c r="B14" s="740" t="s">
        <v>1628</v>
      </c>
      <c r="C14" s="741"/>
      <c r="D14" s="741"/>
      <c r="E14" s="864">
        <v>0.4</v>
      </c>
      <c r="F14" s="865"/>
      <c r="G14" s="864">
        <v>0.6</v>
      </c>
      <c r="H14" s="865"/>
      <c r="I14" s="866">
        <v>0.5</v>
      </c>
      <c r="J14" s="866"/>
      <c r="K14" s="866">
        <v>0.5</v>
      </c>
      <c r="L14" s="866"/>
      <c r="M14" s="719"/>
      <c r="N14" s="719"/>
      <c r="O14" s="719"/>
      <c r="P14" s="719"/>
      <c r="Q14" s="719"/>
      <c r="R14" s="719"/>
      <c r="S14" s="719"/>
      <c r="T14" s="719"/>
      <c r="U14" s="742">
        <f>'CC 23 Setembro'!H48</f>
        <v>2082.0888</v>
      </c>
      <c r="V14" s="743">
        <f>U14/U21</f>
        <v>3.0970097619233694E-2</v>
      </c>
    </row>
    <row r="15" spans="1:22">
      <c r="A15" s="739">
        <v>7</v>
      </c>
      <c r="B15" s="727" t="s">
        <v>1629</v>
      </c>
      <c r="C15" s="728"/>
      <c r="D15" s="728"/>
      <c r="E15" s="728"/>
      <c r="F15" s="728"/>
      <c r="G15" s="862">
        <v>1</v>
      </c>
      <c r="H15" s="875"/>
      <c r="I15" s="745"/>
      <c r="J15" s="745"/>
      <c r="K15" s="745"/>
      <c r="L15" s="745"/>
      <c r="M15" s="729"/>
      <c r="N15" s="729"/>
      <c r="O15" s="729"/>
      <c r="P15" s="729"/>
      <c r="Q15" s="729"/>
      <c r="R15" s="729"/>
      <c r="S15" s="729"/>
      <c r="T15" s="729"/>
      <c r="U15" s="730">
        <f>'CC 23 Setembro'!H55</f>
        <v>13034.2</v>
      </c>
      <c r="V15" s="731">
        <f>U15/U21</f>
        <v>0.19387763211089548</v>
      </c>
    </row>
    <row r="16" spans="1:22">
      <c r="A16" s="739">
        <v>8</v>
      </c>
      <c r="B16" s="727" t="s">
        <v>1630</v>
      </c>
      <c r="C16" s="728"/>
      <c r="D16" s="728"/>
      <c r="E16" s="862">
        <v>1</v>
      </c>
      <c r="F16" s="875"/>
      <c r="G16" s="744"/>
      <c r="H16" s="253"/>
      <c r="I16" s="745"/>
      <c r="J16" s="745"/>
      <c r="K16" s="745"/>
      <c r="L16" s="745"/>
      <c r="M16" s="729"/>
      <c r="N16" s="729"/>
      <c r="O16" s="729"/>
      <c r="P16" s="729"/>
      <c r="Q16" s="729"/>
      <c r="R16" s="729"/>
      <c r="S16" s="729"/>
      <c r="T16" s="729"/>
      <c r="U16" s="730">
        <f>'CC 23 Setembro'!H62</f>
        <v>7362.6716000000015</v>
      </c>
      <c r="V16" s="731">
        <f>U16/U21</f>
        <v>0.10951629833960952</v>
      </c>
    </row>
    <row r="17" spans="1:31">
      <c r="A17" s="739">
        <v>9</v>
      </c>
      <c r="B17" s="727" t="s">
        <v>1632</v>
      </c>
      <c r="C17" s="728"/>
      <c r="D17" s="728"/>
      <c r="E17" s="864">
        <v>0.3</v>
      </c>
      <c r="F17" s="865"/>
      <c r="G17" s="864">
        <v>0.7</v>
      </c>
      <c r="H17" s="865"/>
      <c r="I17" s="745"/>
      <c r="J17" s="745"/>
      <c r="K17" s="745"/>
      <c r="L17" s="745"/>
      <c r="M17" s="729"/>
      <c r="N17" s="729"/>
      <c r="O17" s="729"/>
      <c r="P17" s="729"/>
      <c r="Q17" s="729"/>
      <c r="R17" s="729"/>
      <c r="S17" s="729"/>
      <c r="T17" s="729"/>
      <c r="U17" s="730">
        <f>'CC 23 Setembro'!H90</f>
        <v>2756.4100000000003</v>
      </c>
      <c r="V17" s="731">
        <f>U17/U21</f>
        <v>4.100031025508228E-2</v>
      </c>
    </row>
    <row r="18" spans="1:31">
      <c r="A18" s="739">
        <v>10</v>
      </c>
      <c r="B18" s="727" t="s">
        <v>1631</v>
      </c>
      <c r="C18" s="728"/>
      <c r="D18" s="728"/>
      <c r="E18" s="864">
        <v>0.3</v>
      </c>
      <c r="F18" s="865"/>
      <c r="G18" s="864">
        <v>0.7</v>
      </c>
      <c r="H18" s="865"/>
      <c r="I18" s="745"/>
      <c r="J18" s="745"/>
      <c r="K18" s="745"/>
      <c r="L18" s="745"/>
      <c r="M18" s="729"/>
      <c r="N18" s="729"/>
      <c r="O18" s="729"/>
      <c r="P18" s="729"/>
      <c r="Q18" s="729"/>
      <c r="R18" s="729"/>
      <c r="S18" s="729"/>
      <c r="T18" s="729"/>
      <c r="U18" s="730">
        <f>'CC 23 Setembro'!H112</f>
        <v>9064.89</v>
      </c>
      <c r="V18" s="731">
        <f>U18/U21</f>
        <v>0.13483600133078633</v>
      </c>
    </row>
    <row r="19" spans="1:31">
      <c r="A19" s="726">
        <v>11</v>
      </c>
      <c r="B19" s="727" t="s">
        <v>1070</v>
      </c>
      <c r="C19" s="728"/>
      <c r="D19" s="728"/>
      <c r="E19" s="728"/>
      <c r="F19" s="728"/>
      <c r="G19" s="862">
        <v>1</v>
      </c>
      <c r="H19" s="875"/>
      <c r="I19" s="745"/>
      <c r="J19" s="745"/>
      <c r="K19" s="745"/>
      <c r="L19" s="745"/>
      <c r="M19" s="729"/>
      <c r="N19" s="729"/>
      <c r="O19" s="729"/>
      <c r="P19" s="729"/>
      <c r="Q19" s="729"/>
      <c r="R19" s="729"/>
      <c r="S19" s="729"/>
      <c r="T19" s="729"/>
      <c r="U19" s="730">
        <f>'CC 23 Setembro'!H115</f>
        <v>368.06</v>
      </c>
      <c r="V19" s="731">
        <f>U19/U21</f>
        <v>5.474720448875741E-3</v>
      </c>
    </row>
    <row r="20" spans="1:31">
      <c r="A20" s="726">
        <v>12</v>
      </c>
      <c r="B20" s="727" t="s">
        <v>504</v>
      </c>
      <c r="C20" s="728"/>
      <c r="D20" s="728"/>
      <c r="E20" s="728"/>
      <c r="F20" s="728"/>
      <c r="G20" s="862">
        <v>1</v>
      </c>
      <c r="H20" s="875"/>
      <c r="I20" s="745"/>
      <c r="J20" s="745"/>
      <c r="K20" s="745"/>
      <c r="L20" s="745"/>
      <c r="M20" s="729"/>
      <c r="N20" s="729"/>
      <c r="O20" s="729"/>
      <c r="P20" s="729"/>
      <c r="Q20" s="729"/>
      <c r="R20" s="729"/>
      <c r="S20" s="729"/>
      <c r="T20" s="729"/>
      <c r="U20" s="730">
        <f>'CC 23 Setembro'!H118</f>
        <v>504</v>
      </c>
      <c r="V20" s="731">
        <f>U20/U21</f>
        <v>7.4967644031771275E-3</v>
      </c>
    </row>
    <row r="21" spans="1:31" ht="14.25">
      <c r="A21" s="869"/>
      <c r="B21" s="734" t="s">
        <v>1634</v>
      </c>
      <c r="C21" s="871"/>
      <c r="D21" s="871"/>
      <c r="E21" s="871"/>
      <c r="F21" s="871"/>
      <c r="G21" s="871"/>
      <c r="H21" s="871"/>
      <c r="I21" s="871"/>
      <c r="J21" s="871"/>
      <c r="K21" s="871"/>
      <c r="L21" s="871"/>
      <c r="M21" s="871"/>
      <c r="N21" s="871"/>
      <c r="O21" s="871"/>
      <c r="P21" s="871"/>
      <c r="Q21" s="871"/>
      <c r="R21" s="871"/>
      <c r="S21" s="871"/>
      <c r="T21" s="871"/>
      <c r="U21" s="746">
        <f>SUM(U9:U20)</f>
        <v>67229.003460000007</v>
      </c>
      <c r="V21" s="750">
        <f>SUM(V9:V20)</f>
        <v>1</v>
      </c>
      <c r="AE21" s="733"/>
    </row>
    <row r="22" spans="1:31" ht="14.25">
      <c r="A22" s="869"/>
      <c r="B22" s="734" t="s">
        <v>1635</v>
      </c>
      <c r="C22" s="749"/>
      <c r="D22" s="749"/>
      <c r="E22" s="749"/>
      <c r="F22" s="749"/>
      <c r="G22" s="749"/>
      <c r="H22" s="749"/>
      <c r="I22" s="749"/>
      <c r="J22" s="749"/>
      <c r="K22" s="749"/>
      <c r="L22" s="749"/>
      <c r="M22" s="749"/>
      <c r="N22" s="749"/>
      <c r="O22" s="749"/>
      <c r="P22" s="749"/>
      <c r="Q22" s="749"/>
      <c r="R22" s="749"/>
      <c r="S22" s="749"/>
      <c r="T22" s="749"/>
      <c r="U22" s="746">
        <f>'CC 23 Setembro'!H123</f>
        <v>86214.474037103995</v>
      </c>
      <c r="V22" s="750"/>
      <c r="AE22" s="733"/>
    </row>
    <row r="23" spans="1:31" ht="14.25">
      <c r="A23" s="869"/>
      <c r="B23" s="734" t="s">
        <v>1636</v>
      </c>
      <c r="C23" s="872">
        <f>((U9+U10)+(0.5*U11))*1.2824</f>
        <v>21802.480277423998</v>
      </c>
      <c r="D23" s="872"/>
      <c r="E23" s="872">
        <f>((0.5*U11)+(U12+U13)+(0.4*U14)+(U16)+(0.3*U17)+(0.3*U18))*1.2824</f>
        <v>34364.818945408006</v>
      </c>
      <c r="F23" s="872"/>
      <c r="G23" s="872">
        <f>((0.6*U14)+(U15)+(0.7*U17)+(0.7*U18)+(U19)+(U20))*1.2824</f>
        <v>30047.174814272003</v>
      </c>
      <c r="H23" s="872"/>
      <c r="I23" s="872">
        <v>335420.55500000005</v>
      </c>
      <c r="J23" s="872"/>
      <c r="K23" s="872">
        <v>752512.147</v>
      </c>
      <c r="L23" s="872"/>
      <c r="M23" s="872">
        <v>329714.18399999995</v>
      </c>
      <c r="N23" s="872"/>
      <c r="O23" s="872">
        <v>49590.591999999997</v>
      </c>
      <c r="P23" s="872"/>
      <c r="Q23" s="872">
        <v>121722.73999999999</v>
      </c>
      <c r="R23" s="872"/>
      <c r="S23" s="872">
        <v>73370.080000000002</v>
      </c>
      <c r="T23" s="872"/>
      <c r="U23" s="729"/>
      <c r="V23" s="735"/>
      <c r="AE23" s="733"/>
    </row>
    <row r="24" spans="1:31" ht="15" thickBot="1">
      <c r="A24" s="870"/>
      <c r="B24" s="736" t="s">
        <v>1637</v>
      </c>
      <c r="C24" s="873">
        <f>C23</f>
        <v>21802.480277423998</v>
      </c>
      <c r="D24" s="873"/>
      <c r="E24" s="873">
        <f>(C24+E23)</f>
        <v>56167.299222832007</v>
      </c>
      <c r="F24" s="873"/>
      <c r="G24" s="874">
        <f>(E24+G23)</f>
        <v>86214.47403710401</v>
      </c>
      <c r="H24" s="874"/>
      <c r="I24" s="873">
        <v>686263.94700000004</v>
      </c>
      <c r="J24" s="873"/>
      <c r="K24" s="873">
        <v>1438776.094</v>
      </c>
      <c r="L24" s="873"/>
      <c r="M24" s="873">
        <v>1768490.2779999999</v>
      </c>
      <c r="N24" s="873"/>
      <c r="O24" s="873">
        <v>1818080.8699999999</v>
      </c>
      <c r="P24" s="873"/>
      <c r="Q24" s="873">
        <v>1939803.6099999999</v>
      </c>
      <c r="R24" s="873"/>
      <c r="S24" s="874">
        <v>2013173.69</v>
      </c>
      <c r="T24" s="874"/>
      <c r="U24" s="737"/>
      <c r="V24" s="738"/>
      <c r="AE24" s="733"/>
    </row>
    <row r="25" spans="1:31" ht="14.25">
      <c r="A25" s="582"/>
      <c r="AE25" s="733"/>
    </row>
    <row r="26" spans="1:31" ht="14.25">
      <c r="AE26" s="733"/>
    </row>
    <row r="27" spans="1:31" ht="14.25">
      <c r="U27" s="5"/>
      <c r="AE27" s="733"/>
    </row>
    <row r="28" spans="1:31" ht="14.25">
      <c r="AE28" s="733"/>
    </row>
    <row r="29" spans="1:31" ht="14.25">
      <c r="U29" s="747"/>
      <c r="V29" s="748"/>
      <c r="W29" s="582"/>
      <c r="AE29" s="733"/>
    </row>
    <row r="30" spans="1:31" ht="14.25">
      <c r="AE30" s="733"/>
    </row>
    <row r="31" spans="1:31" ht="14.25">
      <c r="AE31" s="733"/>
    </row>
    <row r="32" spans="1:31" ht="14.25">
      <c r="AE32" s="733"/>
    </row>
    <row r="33" spans="31:31" ht="14.25">
      <c r="AE33" s="733"/>
    </row>
    <row r="34" spans="31:31" ht="14.25">
      <c r="AE34" s="733"/>
    </row>
    <row r="35" spans="31:31">
      <c r="AE35" s="458"/>
    </row>
  </sheetData>
  <mergeCells count="58">
    <mergeCell ref="G19:H19"/>
    <mergeCell ref="E16:F16"/>
    <mergeCell ref="E17:F17"/>
    <mergeCell ref="G17:H17"/>
    <mergeCell ref="E18:F18"/>
    <mergeCell ref="G18:H18"/>
    <mergeCell ref="E12:F12"/>
    <mergeCell ref="E13:F13"/>
    <mergeCell ref="C11:D11"/>
    <mergeCell ref="E14:F14"/>
    <mergeCell ref="G15:H15"/>
    <mergeCell ref="M24:N24"/>
    <mergeCell ref="O24:P24"/>
    <mergeCell ref="Q24:R24"/>
    <mergeCell ref="S24:T24"/>
    <mergeCell ref="G20:H20"/>
    <mergeCell ref="A21:A24"/>
    <mergeCell ref="C21:T21"/>
    <mergeCell ref="C23:D23"/>
    <mergeCell ref="E23:F23"/>
    <mergeCell ref="G23:H23"/>
    <mergeCell ref="I23:J23"/>
    <mergeCell ref="K23:L23"/>
    <mergeCell ref="M23:N23"/>
    <mergeCell ref="O23:P23"/>
    <mergeCell ref="Q23:R23"/>
    <mergeCell ref="S23:T23"/>
    <mergeCell ref="C24:D24"/>
    <mergeCell ref="E24:F24"/>
    <mergeCell ref="G24:H24"/>
    <mergeCell ref="I24:J24"/>
    <mergeCell ref="K24:L24"/>
    <mergeCell ref="I13:J13"/>
    <mergeCell ref="G14:H14"/>
    <mergeCell ref="I14:J14"/>
    <mergeCell ref="K14:L14"/>
    <mergeCell ref="U7:U8"/>
    <mergeCell ref="V7:V8"/>
    <mergeCell ref="C9:D9"/>
    <mergeCell ref="C10:D10"/>
    <mergeCell ref="E11:F11"/>
    <mergeCell ref="G11:H11"/>
    <mergeCell ref="I7:J7"/>
    <mergeCell ref="K7:L7"/>
    <mergeCell ref="M7:N7"/>
    <mergeCell ref="O7:P7"/>
    <mergeCell ref="Q7:R7"/>
    <mergeCell ref="S7:T7"/>
    <mergeCell ref="B1:V1"/>
    <mergeCell ref="B2:V2"/>
    <mergeCell ref="C4:V4"/>
    <mergeCell ref="C5:V5"/>
    <mergeCell ref="C6:V6"/>
    <mergeCell ref="A7:A8"/>
    <mergeCell ref="B7:B8"/>
    <mergeCell ref="C7:D7"/>
    <mergeCell ref="E7:F7"/>
    <mergeCell ref="G7:H7"/>
  </mergeCells>
  <pageMargins left="0.51181102362204722" right="0.5118110236220472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6</vt:i4>
      </vt:variant>
    </vt:vector>
  </HeadingPairs>
  <TitlesOfParts>
    <vt:vector size="13" baseType="lpstr">
      <vt:lpstr>Cronograma</vt:lpstr>
      <vt:lpstr>Orçamento</vt:lpstr>
      <vt:lpstr>COMP GERAL</vt:lpstr>
      <vt:lpstr>CC 23 Setembro</vt:lpstr>
      <vt:lpstr>Serviços a fazer</vt:lpstr>
      <vt:lpstr>Composições de Custo</vt:lpstr>
      <vt:lpstr>Cron.</vt:lpstr>
      <vt:lpstr>'CC 23 Setembro'!Area_de_impressao</vt:lpstr>
      <vt:lpstr>'COMP GERAL'!Area_de_impressao</vt:lpstr>
      <vt:lpstr>Cronograma!Area_de_impressao</vt:lpstr>
      <vt:lpstr>Orçamento!Area_de_impressao</vt:lpstr>
      <vt:lpstr>'Serviços a fazer'!Area_de_impressao</vt:lpstr>
      <vt:lpstr>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ENGENHARIA</cp:lastModifiedBy>
  <cp:lastPrinted>2017-04-28T18:37:01Z</cp:lastPrinted>
  <dcterms:created xsi:type="dcterms:W3CDTF">2009-03-07T19:28:34Z</dcterms:created>
  <dcterms:modified xsi:type="dcterms:W3CDTF">2017-04-28T18:39:54Z</dcterms:modified>
</cp:coreProperties>
</file>