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-15" yWindow="300" windowWidth="12180" windowHeight="9525" tabRatio="820" firstSheet="3" activeTab="5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 Geral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5">'Cronograma Geral'!$B$2:$O$67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D60" i="83"/>
  <c r="D65" s="1"/>
  <c r="T16"/>
  <c r="W16"/>
  <c r="T17"/>
  <c r="V17"/>
  <c r="X17" s="1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2"/>
  <c r="X16" l="1"/>
  <c r="C71"/>
  <c r="C72"/>
  <c r="O63"/>
  <c r="N63"/>
  <c r="O59"/>
  <c r="N59"/>
  <c r="M59"/>
  <c r="L59"/>
  <c r="H59"/>
  <c r="G59"/>
  <c r="O57"/>
  <c r="L57"/>
  <c r="O55"/>
  <c r="N55"/>
  <c r="M55"/>
  <c r="L55"/>
  <c r="K55"/>
  <c r="H55"/>
  <c r="N53"/>
  <c r="J53"/>
  <c r="O51"/>
  <c r="N51"/>
  <c r="M51"/>
  <c r="L51"/>
  <c r="K51"/>
  <c r="J51"/>
  <c r="I51"/>
  <c r="H51"/>
  <c r="N49"/>
  <c r="M49"/>
  <c r="L49"/>
  <c r="K49"/>
  <c r="J49"/>
  <c r="I49"/>
  <c r="N47"/>
  <c r="M47"/>
  <c r="J47"/>
  <c r="I47"/>
  <c r="N45"/>
  <c r="M45"/>
  <c r="L45"/>
  <c r="K45"/>
  <c r="M43"/>
  <c r="L43"/>
  <c r="K43"/>
  <c r="J43"/>
  <c r="I43"/>
  <c r="H43"/>
  <c r="N41"/>
  <c r="M41"/>
  <c r="L41"/>
  <c r="K41"/>
  <c r="J41"/>
  <c r="N39"/>
  <c r="M39"/>
  <c r="L39"/>
  <c r="K39"/>
  <c r="J39"/>
  <c r="I39"/>
  <c r="H39"/>
  <c r="O37"/>
  <c r="N37"/>
  <c r="M37"/>
  <c r="L37"/>
  <c r="M35"/>
  <c r="L35"/>
  <c r="K35"/>
  <c r="J35"/>
  <c r="I35"/>
  <c r="N33"/>
  <c r="M33"/>
  <c r="L33"/>
  <c r="K33"/>
  <c r="J33"/>
  <c r="I33"/>
  <c r="H31"/>
  <c r="K29"/>
  <c r="J29"/>
  <c r="I29"/>
  <c r="H29"/>
  <c r="M27"/>
  <c r="L27"/>
  <c r="K27"/>
  <c r="J27"/>
  <c r="I27"/>
  <c r="J25"/>
  <c r="I25"/>
  <c r="H25"/>
  <c r="I23"/>
  <c r="H23"/>
  <c r="G23"/>
  <c r="H21"/>
  <c r="G21"/>
  <c r="G19"/>
  <c r="F19"/>
  <c r="D16"/>
  <c r="F17" s="1"/>
  <c r="J60" l="1"/>
  <c r="J61" s="1"/>
  <c r="J65" s="1"/>
  <c r="J66" s="1"/>
  <c r="G60"/>
  <c r="K60"/>
  <c r="K61" s="1"/>
  <c r="K65" s="1"/>
  <c r="K66" s="1"/>
  <c r="D70"/>
  <c r="D72"/>
  <c r="F60" s="1"/>
  <c r="D71"/>
  <c r="E71" s="1"/>
  <c r="N60" s="1"/>
  <c r="N61" s="1"/>
  <c r="N65" s="1"/>
  <c r="N66" s="1"/>
  <c r="I60"/>
  <c r="I61" s="1"/>
  <c r="I65" s="1"/>
  <c r="I66" s="1"/>
  <c r="M60"/>
  <c r="M61" s="1"/>
  <c r="M65" s="1"/>
  <c r="M66" s="1"/>
  <c r="H60"/>
  <c r="H61" s="1"/>
  <c r="H65" s="1"/>
  <c r="H66" s="1"/>
  <c r="L60"/>
  <c r="L61" s="1"/>
  <c r="L65" s="1"/>
  <c r="L66" s="1"/>
  <c r="E16"/>
  <c r="O60" l="1"/>
  <c r="O61" s="1"/>
  <c r="O65" s="1"/>
  <c r="O66" s="1"/>
  <c r="G65"/>
  <c r="G66" s="1"/>
  <c r="G61"/>
  <c r="E56"/>
  <c r="E44"/>
  <c r="E24"/>
  <c r="E18"/>
  <c r="E62"/>
  <c r="E52"/>
  <c r="E48"/>
  <c r="E36"/>
  <c r="E34"/>
  <c r="E28"/>
  <c r="E26"/>
  <c r="E22"/>
  <c r="E30"/>
  <c r="E20"/>
  <c r="E54"/>
  <c r="E50"/>
  <c r="E46"/>
  <c r="E42"/>
  <c r="E40"/>
  <c r="E58"/>
  <c r="E38"/>
  <c r="E32"/>
  <c r="E60"/>
  <c r="T61" l="1"/>
  <c r="T60"/>
  <c r="E65"/>
  <c r="F65"/>
  <c r="F66" s="1"/>
  <c r="F67" s="1"/>
  <c r="G67" s="1"/>
  <c r="H67" s="1"/>
  <c r="I67" s="1"/>
  <c r="J67" s="1"/>
  <c r="K67" s="1"/>
  <c r="L67" s="1"/>
  <c r="M67" s="1"/>
  <c r="N67" s="1"/>
  <c r="O67" s="1"/>
  <c r="I19" i="81" l="1"/>
  <c r="F7" i="82" l="1"/>
  <c r="G7" s="1"/>
  <c r="G8" s="1"/>
  <c r="H18" i="81" s="1"/>
  <c r="G3" i="80"/>
  <c r="G4" s="1"/>
  <c r="G19" i="81"/>
  <c r="G63" i="79"/>
  <c r="F63"/>
  <c r="H63"/>
  <c r="I63"/>
  <c r="J63"/>
  <c r="K63"/>
  <c r="L63"/>
  <c r="M63"/>
  <c r="N63"/>
  <c r="I44" i="78"/>
  <c r="I20"/>
  <c r="I21"/>
  <c r="G20"/>
  <c r="H19" l="1"/>
  <c r="I19" s="1"/>
  <c r="I639" s="1"/>
  <c r="I18" i="81"/>
  <c r="I20" s="1"/>
  <c r="I22" s="1"/>
  <c r="I28" i="78" l="1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<sst xmlns="http://schemas.openxmlformats.org/spreadsheetml/2006/main" count="2537" uniqueCount="1306">
  <si>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</si>
  <si>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</si>
  <si>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</si>
  <si>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</si>
  <si>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</si>
  <si>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</si>
  <si>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</si>
  <si>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</si>
  <si>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</si>
  <si>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</si>
  <si>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</si>
  <si>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</si>
  <si>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</si>
  <si>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</si>
  <si>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</si>
  <si>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</si>
  <si>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</si>
  <si>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</si>
  <si>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</si>
  <si>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</si>
  <si>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</si>
  <si>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</si>
  <si>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</si>
  <si>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</si>
  <si>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</si>
  <si>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</si>
  <si>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</si>
  <si>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</si>
  <si>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</si>
  <si>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</si>
  <si>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</si>
  <si>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</si>
  <si>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</si>
  <si>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</si>
  <si>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</si>
  <si>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</si>
  <si>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</si>
  <si>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</si>
  <si>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</si>
  <si>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</si>
  <si>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</si>
  <si>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</si>
  <si>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</si>
  <si>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</si>
  <si>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</si>
  <si>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</si>
  <si>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</si>
  <si>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</si>
  <si>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</si>
  <si>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</si>
  <si>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</si>
  <si>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</si>
  <si>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</si>
  <si>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</si>
  <si>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</si>
  <si>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</si>
  <si>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</si>
  <si>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</si>
  <si>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</si>
  <si>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</si>
  <si>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</si>
  <si>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</si>
  <si>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</si>
  <si>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</si>
  <si>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</si>
  <si>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</si>
  <si>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</si>
  <si>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</si>
  <si>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</si>
  <si>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</si>
  <si>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</si>
  <si>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</si>
  <si>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</si>
  <si>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</si>
  <si>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</si>
  <si>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</si>
  <si>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</si>
  <si>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</si>
  <si>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</si>
  <si>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</si>
  <si>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</si>
  <si>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</si>
  <si>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</si>
  <si>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</si>
  <si>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</si>
  <si>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</si>
  <si>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</si>
  <si>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</si>
  <si>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</si>
  <si>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</si>
  <si>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</si>
  <si>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</si>
  <si>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</si>
  <si>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</si>
  <si>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</si>
  <si>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</si>
  <si>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</si>
  <si>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</si>
  <si>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</si>
  <si>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</si>
  <si>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</si>
  <si>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</si>
  <si>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</si>
  <si>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</si>
  <si>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</si>
  <si>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</si>
  <si>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</si>
  <si>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</si>
  <si>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</si>
  <si>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</si>
  <si>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</si>
  <si>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</si>
  <si>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</si>
  <si>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</si>
  <si>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</si>
  <si>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</si>
  <si>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</si>
  <si>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</si>
  <si>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</si>
  <si>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</si>
  <si>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</si>
  <si>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</si>
  <si>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</si>
  <si>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</si>
  <si>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</si>
  <si>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</si>
  <si>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</si>
  <si>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</si>
  <si>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</si>
  <si>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</si>
  <si>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</si>
  <si>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</si>
  <si>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</si>
  <si>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</si>
  <si>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</si>
  <si>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</si>
  <si>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</si>
  <si>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</si>
  <si>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</si>
  <si>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</si>
  <si>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</si>
  <si>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</si>
  <si>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</si>
  <si>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</si>
  <si>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</si>
  <si>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</si>
  <si>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</si>
  <si>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</si>
  <si>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</si>
  <si>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</si>
  <si>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</si>
  <si>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</si>
  <si>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</si>
  <si>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</si>
  <si>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</si>
  <si>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</si>
  <si>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</si>
  <si>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</si>
  <si>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</si>
  <si>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</si>
  <si>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</si>
  <si>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</si>
  <si>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</si>
  <si>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</si>
  <si>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</si>
  <si>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</si>
  <si>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</si>
  <si>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</si>
  <si>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</si>
  <si>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</si>
  <si>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</si>
  <si>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</si>
  <si>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</si>
  <si>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</si>
  <si>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</si>
  <si>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</si>
  <si>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</si>
  <si>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</si>
  <si>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</si>
  <si>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</si>
  <si>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</si>
  <si>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</si>
  <si>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</si>
  <si>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</si>
  <si>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</si>
  <si>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</si>
  <si>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</si>
  <si>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</si>
  <si>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</si>
  <si>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</si>
  <si>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</si>
  <si>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</si>
  <si>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</si>
  <si>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</si>
  <si>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</si>
  <si>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</si>
  <si>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</si>
  <si>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</si>
  <si>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</si>
  <si>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</si>
  <si>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</si>
  <si>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</si>
  <si>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</si>
  <si>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</si>
  <si>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</si>
  <si>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</si>
  <si>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</si>
  <si>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</si>
  <si>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</si>
  <si>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</si>
  <si>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</si>
  <si>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</si>
  <si>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</si>
  <si>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</si>
  <si>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</si>
  <si>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</si>
  <si>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</si>
  <si>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</si>
  <si>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</si>
  <si>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</si>
  <si>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</si>
  <si>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</si>
  <si>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</si>
  <si>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</si>
  <si>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</si>
  <si>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</si>
  <si>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</si>
  <si>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</si>
  <si>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</si>
  <si>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</si>
  <si>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</si>
  <si>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</si>
  <si>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</si>
  <si>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</si>
  <si>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</si>
  <si>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</si>
  <si>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</si>
  <si>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</si>
  <si>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</si>
  <si>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</si>
  <si>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</si>
  <si>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</si>
  <si>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</si>
  <si>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</si>
  <si>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</si>
  <si>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</si>
  <si>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</si>
  <si>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</si>
  <si>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</si>
  <si>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</si>
  <si>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</si>
  <si>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</si>
  <si>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</si>
  <si>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</si>
  <si>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</si>
  <si>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</si>
  <si>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</si>
  <si>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</si>
  <si>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</si>
  <si>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</si>
  <si>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</si>
  <si>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</si>
  <si>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</si>
  <si>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</si>
  <si>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</si>
  <si>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</si>
  <si>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</si>
  <si>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</si>
  <si>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</si>
  <si>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</si>
  <si>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</si>
  <si>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</si>
  <si>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</si>
  <si>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</si>
  <si>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</si>
  <si>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</si>
  <si>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</si>
  <si>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</si>
  <si>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</si>
  <si>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</si>
  <si>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</si>
  <si>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</si>
  <si>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</si>
  <si>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</si>
  <si>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</si>
  <si>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</si>
  <si>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</si>
  <si>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</si>
  <si>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</si>
  <si>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</si>
  <si>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</si>
  <si>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</si>
  <si>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</si>
  <si>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</si>
  <si>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</si>
  <si>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</si>
  <si>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</si>
  <si>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</si>
  <si>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</si>
  <si>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</si>
  <si>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</si>
  <si>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</si>
  <si>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</si>
  <si>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</si>
  <si>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</si>
  <si>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</si>
  <si>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</si>
  <si>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</si>
  <si>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</si>
  <si>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</si>
  <si>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</si>
  <si>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</si>
  <si>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</si>
  <si>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</si>
  <si>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</si>
  <si>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</si>
  <si>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</si>
  <si>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</si>
  <si>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</si>
  <si>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</si>
  <si>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</si>
  <si>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</si>
  <si>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</si>
  <si>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</si>
  <si>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</si>
  <si>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</si>
  <si>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</si>
  <si>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</si>
  <si>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</si>
  <si>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</si>
  <si>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</si>
  <si>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</si>
  <si>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</si>
  <si>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</si>
  <si>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</si>
  <si>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</si>
  <si>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</si>
  <si>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</si>
  <si>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</si>
  <si>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</si>
  <si>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</si>
  <si>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</si>
  <si>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</si>
  <si>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</si>
  <si>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</si>
  <si>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</si>
  <si>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</si>
  <si>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</si>
  <si>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</si>
  <si>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</si>
  <si>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</si>
  <si>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</si>
  <si>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</si>
  <si>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</si>
  <si>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</si>
  <si>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</si>
  <si>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</si>
  <si>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</si>
  <si>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</si>
  <si>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</si>
  <si>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</si>
  <si>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</si>
  <si>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</si>
  <si>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</si>
  <si>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</si>
  <si>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</si>
  <si>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</si>
  <si>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</si>
  <si>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</si>
  <si>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</si>
  <si>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</si>
  <si>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</si>
  <si>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</si>
  <si>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</si>
  <si>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</si>
  <si>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</si>
  <si>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</si>
  <si>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</si>
  <si>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</si>
  <si>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</si>
  <si>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</si>
  <si>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</si>
  <si>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</si>
  <si>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</si>
  <si>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</si>
  <si>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</si>
  <si>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</si>
  <si>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</si>
  <si>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</si>
  <si>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</si>
  <si>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</si>
  <si>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</si>
  <si>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</si>
  <si>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</si>
  <si>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</si>
  <si>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</si>
  <si>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</si>
  <si>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</si>
  <si>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</si>
  <si>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</si>
  <si>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</si>
  <si>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</si>
  <si>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</si>
  <si>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</si>
  <si>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</si>
  <si>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</si>
  <si>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</si>
  <si>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</si>
  <si>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</si>
  <si>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</si>
  <si>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</si>
  <si>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</si>
  <si>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</si>
  <si>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</si>
  <si>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</si>
  <si>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</si>
  <si>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</si>
  <si>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</si>
  <si>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</si>
  <si>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</si>
  <si>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</si>
  <si>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</si>
  <si>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</si>
  <si>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</si>
  <si>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</si>
  <si>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</si>
  <si>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</si>
  <si>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</si>
  <si>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</si>
  <si>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</si>
  <si>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</si>
  <si>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</si>
  <si>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</si>
  <si>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</si>
  <si>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</si>
  <si>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</si>
  <si>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</si>
  <si>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</si>
  <si>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</si>
  <si>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</si>
  <si>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</si>
  <si>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</si>
  <si>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</si>
  <si>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</si>
  <si>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</si>
  <si>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</si>
  <si>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</si>
  <si>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</si>
  <si>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</si>
  <si>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</si>
  <si>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</si>
  <si>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</si>
  <si>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</si>
  <si>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</si>
  <si>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</si>
  <si>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</si>
  <si>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</si>
  <si>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</si>
  <si>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</si>
  <si>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</si>
  <si>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</si>
  <si>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</si>
  <si>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</si>
  <si>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</si>
  <si>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</si>
  <si>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</si>
  <si>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</si>
  <si>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</si>
  <si>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</si>
  <si>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</si>
  <si>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</si>
  <si>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</si>
  <si>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</si>
  <si>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</si>
  <si>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</si>
  <si>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</si>
  <si>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</si>
  <si>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</si>
  <si>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</si>
  <si>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</si>
  <si>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</si>
  <si>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</si>
  <si>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</si>
  <si>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</si>
  <si>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</si>
  <si>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</si>
  <si>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</si>
  <si>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</si>
  <si>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</si>
  <si>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</si>
  <si>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</si>
  <si>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</si>
  <si>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</si>
  <si>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</si>
  <si>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</si>
  <si>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</si>
  <si>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</si>
  <si>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</si>
  <si>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</si>
  <si>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</si>
  <si>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</si>
  <si>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</si>
  <si>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</si>
  <si>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</si>
  <si>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</si>
  <si>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</si>
  <si>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</si>
  <si>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</si>
  <si>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</si>
  <si>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</si>
  <si>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</si>
  <si>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</si>
  <si>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</si>
  <si>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</si>
  <si>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</si>
  <si>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</si>
  <si>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</si>
  <si>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</si>
  <si>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</si>
  <si>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</si>
  <si>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</si>
  <si>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</si>
  <si>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</si>
  <si>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</si>
  <si>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</si>
  <si>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</si>
  <si>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</si>
  <si>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</si>
  <si>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</si>
  <si>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</si>
  <si>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</si>
  <si>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</si>
  <si>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</si>
  <si>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</si>
  <si>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</si>
  <si>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</si>
  <si>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</si>
  <si>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</si>
  <si>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</si>
  <si>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</si>
  <si>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</si>
  <si>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</si>
  <si>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</si>
  <si>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</si>
  <si>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</si>
  <si>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</si>
  <si>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</si>
  <si>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</si>
  <si>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</si>
  <si>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</si>
  <si>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</si>
  <si>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</si>
  <si>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</si>
  <si>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</si>
  <si>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</si>
  <si>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</si>
  <si>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</si>
  <si>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</si>
  <si>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</si>
  <si>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</si>
  <si>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</si>
  <si>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</si>
  <si>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</si>
  <si>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</si>
  <si>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</si>
  <si>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</si>
  <si>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</si>
  <si>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</si>
  <si>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</si>
  <si>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</si>
  <si>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</si>
  <si>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</si>
  <si>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</si>
  <si>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</si>
  <si>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</si>
  <si>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</si>
  <si>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</si>
  <si>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</si>
  <si>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</si>
  <si>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</si>
  <si>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</si>
  <si>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</si>
  <si>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</si>
  <si>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</si>
  <si>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</si>
  <si>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</si>
  <si>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</si>
  <si>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</si>
  <si>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</si>
  <si>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</si>
  <si>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</si>
  <si>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</si>
  <si>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</si>
  <si>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</si>
  <si>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</si>
  <si>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</si>
  <si>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</si>
  <si>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</si>
  <si>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</si>
  <si>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</si>
  <si>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</si>
  <si>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</si>
  <si>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</si>
  <si>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</si>
  <si>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</si>
  <si>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</si>
  <si>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</si>
  <si>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</si>
  <si>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</si>
  <si>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</si>
  <si>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</si>
  <si>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</si>
  <si>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</si>
  <si>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</si>
  <si>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</si>
  <si>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</si>
  <si>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</si>
  <si>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</si>
  <si>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</si>
  <si>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</si>
  <si>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</si>
  <si>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</si>
  <si>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</si>
  <si>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</si>
  <si>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</si>
  <si>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</si>
  <si>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</si>
  <si>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</si>
  <si>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</si>
  <si>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</si>
  <si>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</si>
  <si>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</si>
  <si>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</si>
  <si>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</si>
  <si>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</si>
  <si>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</si>
  <si>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</si>
  <si>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</si>
  <si>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</si>
  <si>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</si>
  <si>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</si>
  <si>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</si>
  <si>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</si>
  <si>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</si>
  <si>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</si>
  <si>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</si>
  <si>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</si>
  <si>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</si>
  <si>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</si>
  <si>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</si>
  <si>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</si>
  <si>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</si>
  <si>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</si>
  <si>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</si>
  <si>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</si>
  <si>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</si>
  <si>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</si>
  <si>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</si>
  <si>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</si>
  <si>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</si>
  <si>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</si>
  <si>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</si>
  <si>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</si>
  <si>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</si>
  <si>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</si>
  <si>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</si>
  <si>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</si>
  <si>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</si>
  <si>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</si>
  <si>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</si>
  <si>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</si>
  <si>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</si>
  <si>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</si>
  <si>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</si>
  <si>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</si>
  <si>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</si>
  <si>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</si>
  <si>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</si>
  <si>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</si>
  <si>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</si>
  <si>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</si>
  <si>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</si>
  <si>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</si>
  <si>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</si>
  <si>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</si>
  <si>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</si>
  <si>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</si>
  <si>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</si>
  <si>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</si>
  <si>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</si>
  <si>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</si>
  <si>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</si>
  <si>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</si>
  <si>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</si>
  <si>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</si>
  <si>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</si>
  <si>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</si>
  <si>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</si>
  <si>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</si>
  <si>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</si>
  <si>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</si>
  <si>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</si>
  <si>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</si>
  <si>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</si>
  <si>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</si>
  <si>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</si>
  <si>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</si>
  <si>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</si>
  <si>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</si>
  <si>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</si>
  <si>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</si>
  <si>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</si>
  <si>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</si>
  <si>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</si>
  <si>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</si>
  <si>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</si>
  <si>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</si>
  <si>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</si>
  <si>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</si>
  <si>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</si>
  <si>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</si>
  <si>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</si>
  <si>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</si>
  <si>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</si>
  <si>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</si>
  <si>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</si>
  <si>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</si>
  <si>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</si>
  <si>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</si>
  <si>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</si>
  <si>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</si>
  <si>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</si>
  <si>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</si>
  <si>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</si>
  <si>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</si>
  <si>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</si>
  <si>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</si>
  <si>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</si>
  <si>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</si>
  <si>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</si>
  <si>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</si>
  <si>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</si>
  <si>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</si>
  <si>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</si>
  <si>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</si>
  <si>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</si>
  <si>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</si>
  <si>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</si>
  <si>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</si>
  <si>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</si>
  <si>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</si>
  <si>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</si>
  <si>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</si>
  <si>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</si>
  <si>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</si>
  <si>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</si>
  <si>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</si>
  <si>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</si>
  <si>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</si>
  <si>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</si>
  <si>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</si>
  <si>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</si>
  <si>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</si>
  <si>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</si>
  <si>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</si>
  <si>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</si>
  <si>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</si>
  <si>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</si>
  <si>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</si>
  <si>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</si>
  <si>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</si>
  <si>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</si>
  <si>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</si>
  <si>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</si>
  <si>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</si>
  <si>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</si>
  <si>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</si>
  <si>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</si>
  <si>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</si>
  <si>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</si>
  <si>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</si>
  <si>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</si>
  <si>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</si>
  <si>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</si>
  <si>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</si>
  <si>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</si>
  <si>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</si>
  <si>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</si>
  <si>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</si>
  <si>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</si>
  <si>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</si>
  <si>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</si>
  <si>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</si>
  <si>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</si>
  <si>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</si>
  <si>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</si>
  <si>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</si>
  <si>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</si>
  <si>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</si>
  <si>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</si>
  <si>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</si>
  <si>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</si>
  <si>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</si>
  <si>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</si>
  <si>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</si>
  <si>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</si>
  <si>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</si>
  <si>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</si>
  <si>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</si>
  <si>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</si>
  <si>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</si>
  <si>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</si>
  <si>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</si>
  <si>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</si>
  <si>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</si>
  <si>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</si>
  <si>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</si>
  <si>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</si>
  <si>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</si>
  <si>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</si>
  <si>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</si>
  <si>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</si>
  <si>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</si>
  <si>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</si>
  <si>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</si>
  <si>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</si>
  <si>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</si>
  <si>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</si>
  <si>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</si>
  <si>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</si>
  <si>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</si>
  <si>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</si>
  <si>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</si>
  <si>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</si>
  <si>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</si>
  <si>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</si>
  <si>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</si>
  <si>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</si>
  <si>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</si>
  <si>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</si>
  <si>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</si>
  <si>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</si>
  <si>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</si>
  <si>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</si>
  <si>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</si>
  <si>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</si>
  <si>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</si>
  <si>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</si>
  <si>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</si>
  <si>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</si>
  <si>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</si>
  <si>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</si>
  <si>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</si>
  <si>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</si>
  <si>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</si>
  <si>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</si>
  <si>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</si>
  <si>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</si>
  <si>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</si>
  <si>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</si>
  <si>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</si>
  <si>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</si>
  <si>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</si>
  <si>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</si>
  <si>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</si>
  <si>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</si>
  <si>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</si>
  <si>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</si>
  <si>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</si>
  <si>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</si>
  <si>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</si>
  <si>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</si>
  <si>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</si>
  <si>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</si>
  <si>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</si>
  <si>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</si>
  <si>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</si>
  <si>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</si>
  <si>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</si>
  <si>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</si>
  <si>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</si>
  <si>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</si>
  <si>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</si>
  <si>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</si>
  <si>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</si>
  <si>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</si>
  <si>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</si>
  <si>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</si>
  <si>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</si>
  <si>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</si>
  <si>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</si>
  <si>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</si>
  <si>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</si>
  <si>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</si>
  <si>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</si>
  <si>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</si>
  <si>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</si>
  <si>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</si>
  <si>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</si>
  <si>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</si>
  <si>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</si>
  <si>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</si>
  <si>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</si>
  <si>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</si>
  <si>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</si>
  <si>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</si>
  <si>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</si>
  <si>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</si>
  <si>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</si>
  <si>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</si>
  <si>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</si>
  <si>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</si>
  <si>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</si>
  <si>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</si>
  <si>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</si>
  <si>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</si>
  <si>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</si>
  <si>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</si>
  <si>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</si>
  <si>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</si>
  <si>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</si>
  <si>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</si>
  <si>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</si>
  <si>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</si>
  <si>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</si>
  <si>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</si>
  <si>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</si>
  <si>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</si>
  <si>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</si>
  <si>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</si>
  <si>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</si>
  <si>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</si>
  <si>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</si>
  <si>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</si>
  <si>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</si>
  <si>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</si>
  <si>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</si>
  <si>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</si>
  <si>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</si>
  <si>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</si>
  <si>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</si>
  <si>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</si>
  <si>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</si>
  <si>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</si>
  <si>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</si>
  <si>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</si>
  <si>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</si>
  <si>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</si>
  <si>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</si>
  <si>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</si>
  <si>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</si>
  <si>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</si>
  <si>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</si>
  <si>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</si>
  <si>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</si>
  <si>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</si>
  <si>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</si>
  <si>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</si>
  <si>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</si>
  <si>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</si>
  <si>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</si>
  <si>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</si>
  <si>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</si>
  <si>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</si>
  <si>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</si>
  <si>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</si>
  <si>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</si>
  <si>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</si>
  <si>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</si>
  <si>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</si>
  <si>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</si>
  <si>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</si>
  <si>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</si>
  <si>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</si>
  <si>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</si>
  <si>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</si>
  <si>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</si>
  <si>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</si>
  <si>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</si>
  <si>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</si>
  <si>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</si>
  <si>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</si>
  <si>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</si>
  <si>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</si>
  <si>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</si>
  <si>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</si>
  <si>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</si>
  <si>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</si>
  <si>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</si>
  <si>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</si>
  <si>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</si>
  <si>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</si>
  <si>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</si>
  <si>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</si>
  <si>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</si>
  <si>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</si>
  <si>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</si>
  <si>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</si>
  <si>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</si>
  <si>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</si>
  <si>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</si>
  <si>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</si>
  <si>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</si>
  <si>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</si>
  <si>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</si>
  <si>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</si>
  <si>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</si>
  <si>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</si>
  <si>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</si>
  <si>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</si>
  <si>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</si>
  <si>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</si>
  <si>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</si>
  <si>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</si>
  <si>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</si>
  <si>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</si>
  <si>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</si>
  <si>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</si>
  <si>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</si>
  <si>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</si>
  <si>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</si>
  <si>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</si>
  <si>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</si>
  <si>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</si>
  <si>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</si>
  <si>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</si>
  <si>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</si>
  <si>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</si>
  <si>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</si>
  <si>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</si>
  <si>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</si>
  <si>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</si>
  <si>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</si>
  <si>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</si>
  <si>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</si>
  <si>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</si>
  <si>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</si>
  <si>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</si>
  <si>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</si>
  <si>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</si>
  <si>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</si>
  <si>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</si>
  <si>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</si>
  <si>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</si>
  <si>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</si>
  <si>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</si>
  <si>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</si>
  <si>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</si>
  <si>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</si>
  <si>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</si>
  <si>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</si>
  <si>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</si>
  <si>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</si>
  <si>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</si>
  <si>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</si>
  <si>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</si>
  <si>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</si>
  <si>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</si>
  <si>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</si>
  <si>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</si>
  <si>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</si>
  <si>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</si>
  <si>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</si>
  <si>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</si>
  <si>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</si>
  <si>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</si>
  <si>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</si>
  <si>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</si>
  <si>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</si>
  <si>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</si>
  <si>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</si>
  <si>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</si>
  <si>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</si>
  <si>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</si>
  <si>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</si>
  <si>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</si>
  <si>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</si>
  <si>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</si>
  <si>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</si>
  <si>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</si>
  <si>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</si>
  <si>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</si>
  <si>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</si>
  <si>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</si>
  <si>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</si>
  <si>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</si>
  <si>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</si>
  <si>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</si>
  <si>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</si>
  <si>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</si>
  <si>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</si>
  <si>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</si>
  <si>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</si>
  <si>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</si>
  <si>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</si>
  <si>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</si>
  <si>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</si>
  <si>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</si>
  <si>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</si>
  <si>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</si>
  <si>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</si>
  <si>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</si>
  <si>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</si>
  <si>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</si>
  <si>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</si>
  <si>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</si>
  <si>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</si>
  <si>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</si>
  <si>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</si>
  <si>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</si>
  <si>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</si>
  <si>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</si>
  <si>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</si>
  <si>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</si>
  <si>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</si>
  <si>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</si>
  <si>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</si>
  <si>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</si>
  <si>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</si>
  <si>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</si>
  <si>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</si>
  <si>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</si>
  <si>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</si>
  <si>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</si>
  <si>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</si>
  <si>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</si>
  <si>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</si>
  <si>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</si>
  <si>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</si>
  <si>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</si>
  <si>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</si>
  <si>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</si>
  <si>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</si>
  <si>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</si>
  <si>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</si>
  <si>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</si>
  <si>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</si>
  <si>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</si>
  <si>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</si>
  <si>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</si>
  <si>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</si>
  <si>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</si>
  <si>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</si>
  <si>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</si>
  <si>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</si>
  <si>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</si>
  <si>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</si>
  <si>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</si>
  <si>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</si>
  <si>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</si>
  <si>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</si>
  <si>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</si>
  <si>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</si>
  <si>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</si>
  <si>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</si>
  <si>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</si>
  <si>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</si>
  <si>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</si>
  <si>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</si>
  <si>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</si>
  <si>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</si>
  <si>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</si>
  <si>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</si>
  <si>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</si>
  <si>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</si>
  <si>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</si>
  <si>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</si>
  <si>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</si>
  <si>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</si>
  <si>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</si>
  <si>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</si>
  <si>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</si>
  <si>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</si>
  <si>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</si>
  <si>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</si>
  <si>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</si>
  <si>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</si>
  <si>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</si>
  <si>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</si>
  <si>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</si>
  <si>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</si>
  <si>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</si>
  <si>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</si>
  <si>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</si>
  <si>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</si>
  <si>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</si>
  <si>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</si>
  <si>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</si>
  <si>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</si>
  <si>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</si>
  <si>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</si>
  <si>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</si>
  <si>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</si>
  <si>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</si>
  <si>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</si>
  <si>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</si>
  <si>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</si>
  <si>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</si>
  <si>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</si>
  <si>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</si>
  <si>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</si>
  <si>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</si>
  <si>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</si>
  <si>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</si>
  <si>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</si>
  <si>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</si>
  <si>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</si>
  <si>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</si>
  <si>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</si>
  <si>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</si>
  <si>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</si>
  <si>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</si>
  <si>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</si>
  <si>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</si>
  <si>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</si>
  <si>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</si>
  <si>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</si>
  <si>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</si>
  <si>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</si>
  <si>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</si>
  <si>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</si>
  <si>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</si>
  <si>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</si>
  <si>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</si>
  <si>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</si>
  <si>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</si>
  <si>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</si>
  <si>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</si>
  <si>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</si>
  <si>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</si>
  <si>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</si>
  <si>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</si>
  <si>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</si>
  <si>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</si>
  <si>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</si>
  <si>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</si>
  <si>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</si>
  <si>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</si>
  <si>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</si>
  <si>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</si>
  <si>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</si>
  <si>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</si>
  <si>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</si>
  <si>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</si>
  <si>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</si>
  <si>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</si>
  <si>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</si>
  <si>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</si>
  <si>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</si>
  <si>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</si>
  <si>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</si>
  <si>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</si>
  <si>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</si>
  <si>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</si>
  <si>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</si>
  <si>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</si>
  <si>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</si>
  <si>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</si>
  <si>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</si>
  <si>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</si>
  <si>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</si>
  <si>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</si>
  <si>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</si>
  <si>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</si>
  <si>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</si>
  <si>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</si>
  <si>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</si>
  <si>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</si>
  <si>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</si>
  <si>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</si>
  <si>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</si>
  <si>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</si>
  <si>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</si>
  <si>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</si>
  <si>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</si>
  <si>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</si>
  <si>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</si>
  <si>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</si>
  <si>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</si>
  <si>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</si>
  <si>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</si>
  <si>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</si>
  <si>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</si>
  <si>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</si>
  <si>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</si>
  <si>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</si>
  <si>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</si>
  <si>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</si>
  <si>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</si>
  <si>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</si>
  <si>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COMPOSIÇÃO 1.2</t>
  </si>
  <si>
    <t>Av.São Gonçalo,n.1- Bairro Maringá I - Várzea Grande - MT</t>
  </si>
  <si>
    <t>Construção de Unidade de Educação Infantil- Maringá I</t>
  </si>
  <si>
    <t>Construção de Unidade de Educação Infantil-MARINGÁ I</t>
  </si>
  <si>
    <r>
      <t>Obra</t>
    </r>
    <r>
      <rPr>
        <sz val="11"/>
        <rFont val="Arial"/>
        <family val="2"/>
      </rPr>
      <t>: Projeto Padrão FNDE - Tipo 1</t>
    </r>
  </si>
  <si>
    <r>
      <t>Município</t>
    </r>
    <r>
      <rPr>
        <sz val="11"/>
        <rFont val="Arial"/>
        <family val="2"/>
      </rPr>
      <t>:</t>
    </r>
  </si>
  <si>
    <r>
      <t>Endereço</t>
    </r>
    <r>
      <rPr>
        <sz val="11"/>
        <rFont val="Arial"/>
        <family val="2"/>
      </rPr>
      <t>:</t>
    </r>
  </si>
  <si>
    <t>Desembolso mensal</t>
  </si>
  <si>
    <t>Desembolso acumulado mensal</t>
  </si>
  <si>
    <t>BDI 27,70%</t>
  </si>
  <si>
    <t>CRONOGRAMA FÍSICO-FINANCEIRO</t>
  </si>
  <si>
    <t>Tapume de chapa de madeira compensada, 6mm (Laterais e fundo para fechamento do terreno)</t>
  </si>
  <si>
    <t>Edificação Principal do Proinfância 1</t>
  </si>
  <si>
    <t>SERVIÇOS COMPLEMENTARES PMVG</t>
  </si>
  <si>
    <t xml:space="preserve">SERVIÇOS PRELIMINARES FNDE </t>
  </si>
  <si>
    <t>SERVIÇOS COMPLEMENTARES - FNDE + COMPLEMENTAR PMVG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</si>
</sst>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%"/>
  </numFmts>
  <fonts count="48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409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9" fillId="0" borderId="0" xfId="10" applyBorder="1"/>
    <xf numFmtId="0" fontId="9" fillId="0" borderId="3" xfId="10" applyBorder="1"/>
    <xf numFmtId="0" fontId="9" fillId="0" borderId="4" xfId="10" applyBorder="1"/>
    <xf numFmtId="0" fontId="9" fillId="0" borderId="5" xfId="10" applyBorder="1"/>
    <xf numFmtId="0" fontId="9" fillId="0" borderId="6" xfId="10" applyBorder="1"/>
    <xf numFmtId="0" fontId="9" fillId="0" borderId="7" xfId="10" applyBorder="1"/>
    <xf numFmtId="0" fontId="46" fillId="0" borderId="3" xfId="121" applyFont="1" applyBorder="1" applyAlignment="1">
      <alignment vertical="center"/>
    </xf>
    <xf numFmtId="0" fontId="46" fillId="0" borderId="4" xfId="121" applyFont="1" applyBorder="1" applyAlignment="1">
      <alignment vertical="center"/>
    </xf>
    <xf numFmtId="0" fontId="47" fillId="0" borderId="4" xfId="121" applyFont="1" applyBorder="1" applyAlignment="1">
      <alignment horizontal="left" vertical="center"/>
    </xf>
    <xf numFmtId="0" fontId="47" fillId="0" borderId="4" xfId="121" applyFont="1" applyBorder="1" applyAlignment="1">
      <alignment horizontal="center" vertical="center"/>
    </xf>
    <xf numFmtId="0" fontId="46" fillId="0" borderId="6" xfId="121" applyFont="1" applyBorder="1" applyAlignment="1">
      <alignment vertical="center"/>
    </xf>
    <xf numFmtId="0" fontId="46" fillId="0" borderId="0" xfId="121" applyFont="1" applyBorder="1" applyAlignment="1">
      <alignment vertical="center"/>
    </xf>
    <xf numFmtId="0" fontId="47" fillId="0" borderId="0" xfId="121" applyFont="1" applyBorder="1" applyAlignment="1">
      <alignment horizontal="left" vertical="center"/>
    </xf>
    <xf numFmtId="0" fontId="47" fillId="0" borderId="0" xfId="121" applyFont="1" applyBorder="1" applyAlignment="1">
      <alignment horizontal="center" vertical="center"/>
    </xf>
    <xf numFmtId="0" fontId="46" fillId="0" borderId="8" xfId="121" applyFont="1" applyBorder="1" applyAlignment="1">
      <alignment vertical="center"/>
    </xf>
    <xf numFmtId="0" fontId="46" fillId="0" borderId="0" xfId="10" applyFont="1" applyFill="1" applyBorder="1" applyAlignment="1">
      <alignment horizontal="center"/>
    </xf>
    <xf numFmtId="0" fontId="47" fillId="0" borderId="0" xfId="10" applyFont="1" applyFill="1" applyBorder="1" applyAlignment="1">
      <alignment horizontal="left" vertical="center" wrapText="1"/>
    </xf>
    <xf numFmtId="0" fontId="46" fillId="0" borderId="0" xfId="10" applyFont="1" applyFill="1" applyBorder="1" applyAlignment="1">
      <alignment vertical="center"/>
    </xf>
    <xf numFmtId="0" fontId="46" fillId="0" borderId="3" xfId="10" applyFont="1" applyFill="1" applyBorder="1" applyAlignment="1">
      <alignment horizontal="left" vertical="center"/>
    </xf>
    <xf numFmtId="0" fontId="46" fillId="0" borderId="4" xfId="10" applyFont="1" applyFill="1" applyBorder="1" applyAlignment="1">
      <alignment horizontal="center"/>
    </xf>
    <xf numFmtId="0" fontId="47" fillId="0" borderId="4" xfId="10" applyFont="1" applyFill="1" applyBorder="1" applyAlignment="1">
      <alignment horizontal="left" vertical="center" wrapText="1"/>
    </xf>
    <xf numFmtId="0" fontId="9" fillId="0" borderId="4" xfId="10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horizontal="center" vertical="center" wrapText="1"/>
    </xf>
    <xf numFmtId="164" fontId="9" fillId="0" borderId="4" xfId="26" applyFont="1" applyFill="1" applyBorder="1" applyAlignment="1">
      <alignment vertical="center" wrapText="1"/>
    </xf>
    <xf numFmtId="0" fontId="9" fillId="0" borderId="5" xfId="10" applyFont="1" applyFill="1" applyBorder="1" applyAlignment="1">
      <alignment vertical="center" wrapText="1"/>
    </xf>
    <xf numFmtId="0" fontId="46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0" fontId="46" fillId="0" borderId="6" xfId="10" applyFont="1" applyFill="1" applyBorder="1" applyAlignment="1">
      <alignment vertical="center"/>
    </xf>
    <xf numFmtId="0" fontId="10" fillId="0" borderId="7" xfId="10" applyFont="1" applyFill="1" applyBorder="1" applyAlignment="1">
      <alignment vertical="center"/>
    </xf>
    <xf numFmtId="0" fontId="9" fillId="0" borderId="8" xfId="10" applyFont="1" applyFill="1" applyBorder="1" applyAlignment="1">
      <alignment horizontal="center"/>
    </xf>
    <xf numFmtId="0" fontId="9" fillId="0" borderId="9" xfId="10" applyFont="1" applyFill="1" applyBorder="1" applyAlignment="1">
      <alignment horizontal="center"/>
    </xf>
    <xf numFmtId="0" fontId="9" fillId="0" borderId="9" xfId="10" applyFont="1" applyFill="1" applyBorder="1" applyAlignment="1">
      <alignment horizontal="left" vertical="center"/>
    </xf>
    <xf numFmtId="0" fontId="9" fillId="0" borderId="9" xfId="10" applyFont="1" applyFill="1" applyBorder="1" applyAlignment="1">
      <alignment horizontal="center" vertical="center"/>
    </xf>
    <xf numFmtId="164" fontId="9" fillId="0" borderId="9" xfId="26" applyFont="1" applyFill="1" applyBorder="1" applyAlignment="1">
      <alignment horizontal="center" vertical="center"/>
    </xf>
    <xf numFmtId="164" fontId="9" fillId="0" borderId="9" xfId="26" applyFont="1" applyFill="1" applyBorder="1" applyAlignment="1">
      <alignment vertical="center"/>
    </xf>
    <xf numFmtId="0" fontId="9" fillId="0" borderId="10" xfId="10" applyFont="1" applyFill="1" applyBorder="1" applyAlignment="1">
      <alignment vertical="center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164" fontId="10" fillId="2" borderId="34" xfId="14" applyFont="1" applyFill="1" applyBorder="1" applyAlignment="1">
      <alignment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0" fontId="10" fillId="0" borderId="41" xfId="10" applyFont="1" applyFill="1" applyBorder="1" applyAlignment="1">
      <alignment vertical="center" wrapText="1"/>
    </xf>
    <xf numFmtId="164" fontId="10" fillId="0" borderId="34" xfId="14" applyFont="1" applyFill="1" applyBorder="1" applyAlignment="1">
      <alignment vertical="center" wrapText="1"/>
    </xf>
    <xf numFmtId="43" fontId="10" fillId="2" borderId="33" xfId="10" applyNumberFormat="1" applyFont="1" applyFill="1" applyBorder="1" applyAlignment="1">
      <alignment vertical="center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0" xfId="0" applyBorder="1"/>
    <xf numFmtId="0" fontId="0" fillId="0" borderId="49" xfId="0" applyBorder="1"/>
    <xf numFmtId="164" fontId="43" fillId="3" borderId="50" xfId="37" applyFont="1" applyFill="1" applyBorder="1" applyAlignment="1">
      <alignment horizontal="center" vertical="center"/>
    </xf>
    <xf numFmtId="0" fontId="43" fillId="4" borderId="29" xfId="24" applyFont="1" applyFill="1" applyBorder="1"/>
    <xf numFmtId="44" fontId="9" fillId="4" borderId="1" xfId="122" applyFont="1" applyFill="1" applyBorder="1" applyAlignment="1">
      <alignment horizontal="right" vertical="center"/>
    </xf>
    <xf numFmtId="44" fontId="44" fillId="0" borderId="22" xfId="122" applyFont="1" applyBorder="1"/>
    <xf numFmtId="164" fontId="10" fillId="4" borderId="0" xfId="26" applyFont="1" applyFill="1" applyBorder="1" applyAlignment="1">
      <alignment horizontal="center" vertical="center" wrapText="1"/>
    </xf>
    <xf numFmtId="164" fontId="10" fillId="4" borderId="7" xfId="26" applyFont="1" applyFill="1" applyBorder="1" applyAlignment="1">
      <alignment horizontal="center" vertical="center" wrapText="1"/>
    </xf>
    <xf numFmtId="164" fontId="10" fillId="10" borderId="0" xfId="26" applyFont="1" applyFill="1" applyBorder="1" applyAlignment="1">
      <alignment horizontal="center" vertical="center" wrapText="1"/>
    </xf>
    <xf numFmtId="0" fontId="10" fillId="3" borderId="18" xfId="10" applyFont="1" applyFill="1" applyBorder="1" applyAlignment="1">
      <alignment horizontal="center"/>
    </xf>
    <xf numFmtId="0" fontId="10" fillId="3" borderId="19" xfId="10" applyFont="1" applyFill="1" applyBorder="1" applyAlignment="1">
      <alignment horizontal="center"/>
    </xf>
    <xf numFmtId="0" fontId="10" fillId="3" borderId="20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10" fillId="0" borderId="24" xfId="10" applyFont="1" applyBorder="1" applyAlignment="1">
      <alignment horizontal="center"/>
    </xf>
    <xf numFmtId="164" fontId="9" fillId="4" borderId="1" xfId="11" applyNumberFormat="1" applyFont="1" applyFill="1" applyBorder="1"/>
    <xf numFmtId="0" fontId="9" fillId="0" borderId="34" xfId="10" applyBorder="1"/>
    <xf numFmtId="9" fontId="0" fillId="0" borderId="1" xfId="120" applyFont="1" applyBorder="1" applyAlignment="1">
      <alignment horizontal="center"/>
    </xf>
    <xf numFmtId="9" fontId="9" fillId="8" borderId="34" xfId="11" applyFont="1" applyFill="1" applyBorder="1"/>
    <xf numFmtId="43" fontId="9" fillId="0" borderId="34" xfId="10" applyNumberFormat="1" applyBorder="1"/>
    <xf numFmtId="0" fontId="10" fillId="0" borderId="24" xfId="10" applyFont="1" applyBorder="1"/>
    <xf numFmtId="9" fontId="9" fillId="4" borderId="34" xfId="120" applyFont="1" applyFill="1" applyBorder="1"/>
    <xf numFmtId="164" fontId="9" fillId="0" borderId="34" xfId="10" applyNumberFormat="1" applyBorder="1"/>
    <xf numFmtId="9" fontId="9" fillId="8" borderId="34" xfId="120" applyFont="1" applyFill="1" applyBorder="1"/>
    <xf numFmtId="0" fontId="9" fillId="0" borderId="24" xfId="10" applyBorder="1"/>
    <xf numFmtId="164" fontId="0" fillId="0" borderId="0" xfId="45" applyFont="1" applyBorder="1"/>
    <xf numFmtId="0" fontId="9" fillId="0" borderId="0" xfId="10" applyFont="1"/>
    <xf numFmtId="49" fontId="10" fillId="3" borderId="1" xfId="10" applyNumberFormat="1" applyFont="1" applyFill="1" applyBorder="1" applyAlignment="1">
      <alignment wrapText="1"/>
    </xf>
    <xf numFmtId="164" fontId="40" fillId="0" borderId="1" xfId="45" applyFont="1" applyBorder="1" applyAlignment="1">
      <alignment horizontal="center"/>
    </xf>
    <xf numFmtId="10" fontId="40" fillId="0" borderId="1" xfId="11" applyNumberFormat="1" applyFont="1" applyBorder="1" applyAlignment="1">
      <alignment horizontal="center"/>
    </xf>
    <xf numFmtId="10" fontId="40" fillId="8" borderId="1" xfId="11" applyNumberFormat="1" applyFont="1" applyFill="1" applyBorder="1"/>
    <xf numFmtId="10" fontId="9" fillId="0" borderId="0" xfId="10" applyNumberFormat="1" applyFont="1"/>
    <xf numFmtId="44" fontId="9" fillId="0" borderId="0" xfId="122" applyFont="1" applyBorder="1" applyAlignment="1">
      <alignment vertical="center"/>
    </xf>
    <xf numFmtId="44" fontId="9" fillId="0" borderId="0" xfId="121" applyNumberFormat="1" applyFont="1" applyBorder="1" applyAlignment="1">
      <alignment vertical="center"/>
    </xf>
    <xf numFmtId="179" fontId="9" fillId="0" borderId="0" xfId="120" applyNumberFormat="1" applyFont="1" applyBorder="1" applyAlignment="1">
      <alignment horizontal="center" vertical="center"/>
    </xf>
    <xf numFmtId="49" fontId="10" fillId="4" borderId="1" xfId="10" applyNumberFormat="1" applyFont="1" applyFill="1" applyBorder="1" applyAlignment="1">
      <alignment wrapText="1"/>
    </xf>
    <xf numFmtId="0" fontId="10" fillId="3" borderId="1" xfId="10" applyFont="1" applyFill="1" applyBorder="1" applyAlignment="1">
      <alignment wrapText="1"/>
    </xf>
    <xf numFmtId="0" fontId="10" fillId="0" borderId="1" xfId="10" applyFont="1" applyBorder="1" applyAlignment="1">
      <alignment wrapText="1"/>
    </xf>
    <xf numFmtId="0" fontId="9" fillId="0" borderId="1" xfId="10" applyBorder="1" applyAlignment="1">
      <alignment wrapText="1"/>
    </xf>
    <xf numFmtId="0" fontId="10" fillId="2" borderId="1" xfId="10" applyFont="1" applyFill="1" applyBorder="1" applyAlignment="1">
      <alignment vertical="center" wrapText="1"/>
    </xf>
    <xf numFmtId="0" fontId="9" fillId="0" borderId="0" xfId="10" applyBorder="1" applyAlignment="1">
      <alignment wrapText="1"/>
    </xf>
    <xf numFmtId="10" fontId="40" fillId="0" borderId="1" xfId="11" applyNumberFormat="1" applyFont="1" applyFill="1" applyBorder="1"/>
    <xf numFmtId="2" fontId="9" fillId="0" borderId="0" xfId="10" applyNumberFormat="1" applyFont="1"/>
    <xf numFmtId="9" fontId="9" fillId="0" borderId="0" xfId="120" applyFont="1"/>
    <xf numFmtId="0" fontId="9" fillId="0" borderId="0" xfId="10" applyAlignment="1">
      <alignment wrapText="1"/>
    </xf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46" fillId="0" borderId="6" xfId="121" applyFont="1" applyBorder="1" applyAlignment="1">
      <alignment horizontal="center" vertical="center"/>
    </xf>
    <xf numFmtId="0" fontId="46" fillId="0" borderId="0" xfId="121" applyFont="1" applyBorder="1" applyAlignment="1">
      <alignment horizontal="center" vertical="center"/>
    </xf>
    <xf numFmtId="49" fontId="10" fillId="2" borderId="42" xfId="10" applyNumberFormat="1" applyFont="1" applyFill="1" applyBorder="1" applyAlignment="1">
      <alignment horizontal="right" vertical="center"/>
    </xf>
    <xf numFmtId="49" fontId="10" fillId="2" borderId="43" xfId="10" applyNumberFormat="1" applyFont="1" applyFill="1" applyBorder="1" applyAlignment="1">
      <alignment horizontal="right" vertical="center"/>
    </xf>
    <xf numFmtId="49" fontId="10" fillId="2" borderId="44" xfId="10" applyNumberFormat="1" applyFont="1" applyFill="1" applyBorder="1" applyAlignment="1">
      <alignment horizontal="right" vertical="center"/>
    </xf>
    <xf numFmtId="0" fontId="10" fillId="0" borderId="39" xfId="10" applyFont="1" applyFill="1" applyBorder="1" applyAlignment="1">
      <alignment horizontal="center" vertical="center"/>
    </xf>
    <xf numFmtId="0" fontId="10" fillId="0" borderId="38" xfId="10" applyFont="1" applyFill="1" applyBorder="1" applyAlignment="1">
      <alignment horizontal="center" vertical="center"/>
    </xf>
    <xf numFmtId="0" fontId="10" fillId="0" borderId="40" xfId="10" applyFont="1" applyFill="1" applyBorder="1" applyAlignment="1">
      <alignment horizontal="center" vertical="center"/>
    </xf>
    <xf numFmtId="0" fontId="43" fillId="3" borderId="27" xfId="24" applyFont="1" applyFill="1" applyBorder="1" applyAlignment="1">
      <alignment horizontal="center" vertical="center"/>
    </xf>
    <xf numFmtId="0" fontId="44" fillId="0" borderId="22" xfId="0" applyFont="1" applyBorder="1" applyAlignment="1">
      <alignment horizontal="right"/>
    </xf>
    <xf numFmtId="0" fontId="10" fillId="3" borderId="15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46" fillId="0" borderId="9" xfId="121" applyFont="1" applyBorder="1" applyAlignment="1">
      <alignment horizontal="left" vertical="center"/>
    </xf>
    <xf numFmtId="0" fontId="45" fillId="0" borderId="15" xfId="121" applyFont="1" applyBorder="1" applyAlignment="1">
      <alignment horizontal="center" vertical="center"/>
    </xf>
    <xf numFmtId="0" fontId="45" fillId="0" borderId="16" xfId="121" applyFont="1" applyBorder="1" applyAlignment="1">
      <alignment horizontal="center" vertical="center"/>
    </xf>
    <xf numFmtId="0" fontId="45" fillId="0" borderId="17" xfId="121" applyFont="1" applyBorder="1" applyAlignment="1">
      <alignment horizontal="center" vertical="center"/>
    </xf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3028950</xdr:colOff>
      <xdr:row>0</xdr:row>
      <xdr:rowOff>0</xdr:rowOff>
    </xdr:from>
    <xdr:to>
      <xdr:col>8</xdr:col>
      <xdr:colOff>66945</xdr:colOff>
      <xdr:row>4</xdr:row>
      <xdr:rowOff>128654</xdr:rowOff>
    </xdr:to>
    <xdr:pic>
      <xdr:nvPicPr>
        <xdr:cNvPr id="4" name="Imagem 3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00" y="0"/>
          <a:ext cx="4515120" cy="106210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0</xdr:row>
      <xdr:rowOff>142875</xdr:rowOff>
    </xdr:from>
    <xdr:to>
      <xdr:col>4</xdr:col>
      <xdr:colOff>1847850</xdr:colOff>
      <xdr:row>4</xdr:row>
      <xdr:rowOff>85724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9125" y="142875"/>
          <a:ext cx="4219575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285751</xdr:colOff>
      <xdr:row>0</xdr:row>
      <xdr:rowOff>76200</xdr:rowOff>
    </xdr:from>
    <xdr:to>
      <xdr:col>6</xdr:col>
      <xdr:colOff>1371601</xdr:colOff>
      <xdr:row>3</xdr:row>
      <xdr:rowOff>128847</xdr:rowOff>
    </xdr:to>
    <xdr:pic>
      <xdr:nvPicPr>
        <xdr:cNvPr id="2" name="Imagem 1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1" y="76200"/>
          <a:ext cx="3143250" cy="595572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</xdr:row>
      <xdr:rowOff>9525</xdr:rowOff>
    </xdr:from>
    <xdr:to>
      <xdr:col>3</xdr:col>
      <xdr:colOff>66675</xdr:colOff>
      <xdr:row>3</xdr:row>
      <xdr:rowOff>114300</xdr:rowOff>
    </xdr:to>
    <xdr:pic>
      <xdr:nvPicPr>
        <xdr:cNvPr id="3" name="Imagem 2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190500"/>
          <a:ext cx="426720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1035338</xdr:colOff>
      <xdr:row>1</xdr:row>
      <xdr:rowOff>114862</xdr:rowOff>
    </xdr:from>
    <xdr:to>
      <xdr:col>12</xdr:col>
      <xdr:colOff>152212</xdr:colOff>
      <xdr:row>8</xdr:row>
      <xdr:rowOff>106208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4588" y="289487"/>
          <a:ext cx="5069999" cy="1213721"/>
        </a:xfrm>
        <a:prstGeom prst="rect">
          <a:avLst/>
        </a:prstGeom>
      </xdr:spPr>
    </xdr:pic>
    <xdr:clientData/>
  </xdr:twoCellAnchor>
  <xdr:twoCellAnchor editAs="oneCell">
    <xdr:from>
      <xdr:col>1</xdr:col>
      <xdr:colOff>504265</xdr:colOff>
      <xdr:row>1</xdr:row>
      <xdr:rowOff>89647</xdr:rowOff>
    </xdr:from>
    <xdr:to>
      <xdr:col>3</xdr:col>
      <xdr:colOff>1000125</xdr:colOff>
      <xdr:row>8</xdr:row>
      <xdr:rowOff>150718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6890" y="264272"/>
          <a:ext cx="5639360" cy="1283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42" t="s">
        <v>69</v>
      </c>
      <c r="C1" s="343"/>
      <c r="D1" s="343"/>
      <c r="E1" s="343"/>
      <c r="F1" s="343"/>
      <c r="G1" s="343"/>
      <c r="H1" s="343"/>
      <c r="I1" s="343"/>
      <c r="J1" s="344"/>
    </row>
    <row r="2" spans="1:10" ht="14.25" customHeight="1">
      <c r="A2" s="108"/>
      <c r="B2" s="345"/>
      <c r="C2" s="346"/>
      <c r="D2" s="346"/>
      <c r="E2" s="346"/>
      <c r="F2" s="346"/>
      <c r="G2" s="346"/>
      <c r="H2" s="346"/>
      <c r="I2" s="346"/>
      <c r="J2" s="347"/>
    </row>
    <row r="3" spans="1:10" ht="15" customHeight="1" thickBot="1">
      <c r="A3" s="108"/>
      <c r="B3" s="348"/>
      <c r="C3" s="349"/>
      <c r="D3" s="349"/>
      <c r="E3" s="349"/>
      <c r="F3" s="349"/>
      <c r="G3" s="349"/>
      <c r="H3" s="349"/>
      <c r="I3" s="349"/>
      <c r="J3" s="350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51" t="s">
        <v>1246</v>
      </c>
      <c r="G7" s="351"/>
      <c r="H7" s="351"/>
      <c r="I7" s="351"/>
      <c r="J7" s="351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63" t="s">
        <v>1271</v>
      </c>
      <c r="C9" s="364"/>
      <c r="D9" s="364"/>
      <c r="E9" s="365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62" t="s">
        <v>1270</v>
      </c>
      <c r="D10" s="362"/>
      <c r="E10" s="362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52" t="s">
        <v>223</v>
      </c>
      <c r="C641" s="353"/>
      <c r="D641" s="353"/>
      <c r="E641" s="353"/>
      <c r="F641" s="353"/>
      <c r="G641" s="354"/>
      <c r="H641" s="56"/>
      <c r="I641" s="8"/>
    </row>
    <row r="642" spans="1:11" ht="52.5" customHeight="1">
      <c r="B642" s="355"/>
      <c r="C642" s="356"/>
      <c r="D642" s="356"/>
      <c r="E642" s="356"/>
      <c r="F642" s="356"/>
      <c r="G642" s="357"/>
      <c r="J642" s="18"/>
    </row>
    <row r="643" spans="1:11">
      <c r="B643" s="358" t="s">
        <v>192</v>
      </c>
      <c r="C643" s="359"/>
      <c r="D643" s="359"/>
      <c r="E643" s="359"/>
      <c r="F643" s="359"/>
      <c r="G643" s="360"/>
    </row>
    <row r="644" spans="1:11">
      <c r="B644" s="361"/>
      <c r="C644" s="359"/>
      <c r="D644" s="359"/>
      <c r="E644" s="359"/>
      <c r="F644" s="359"/>
      <c r="G644" s="360"/>
    </row>
    <row r="645" spans="1:11">
      <c r="B645" s="339" t="s">
        <v>193</v>
      </c>
      <c r="C645" s="340"/>
      <c r="D645" s="340"/>
      <c r="E645" s="340"/>
      <c r="F645" s="340"/>
      <c r="G645" s="341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B31" zoomScale="75" zoomScaleNormal="75" workbookViewId="0">
      <selection activeCell="D69" sqref="D69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66" t="s">
        <v>69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8"/>
    </row>
    <row r="2" spans="1:18" s="125" customFormat="1" ht="18" customHeight="1" thickBot="1">
      <c r="A2" s="369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70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63" t="s">
        <v>1271</v>
      </c>
      <c r="B6" s="364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1270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71" t="s">
        <v>1250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3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76" t="s">
        <v>1265</v>
      </c>
      <c r="P11" s="377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78"/>
      <c r="P12" s="379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80">
        <f>'TIPO 1 bloco-110 v'!I28</f>
        <v>59951.238499999999</v>
      </c>
      <c r="P13" s="381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80"/>
      <c r="P14" s="381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80">
        <v>11763.89</v>
      </c>
      <c r="P15" s="381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80"/>
      <c r="P16" s="381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80">
        <v>106533.77</v>
      </c>
      <c r="P17" s="381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80"/>
      <c r="P18" s="381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80">
        <v>108760.52</v>
      </c>
      <c r="P19" s="381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80"/>
      <c r="P20" s="381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80">
        <v>82081.72</v>
      </c>
      <c r="P21" s="381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80"/>
      <c r="P22" s="381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80">
        <v>378357.73</v>
      </c>
      <c r="P23" s="381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80"/>
      <c r="P24" s="381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80">
        <v>323308.86</v>
      </c>
      <c r="P25" s="381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80"/>
      <c r="P26" s="381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80">
        <v>6008.12</v>
      </c>
      <c r="P27" s="381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80"/>
      <c r="P28" s="381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80">
        <v>262995.53999999998</v>
      </c>
      <c r="P29" s="381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80"/>
      <c r="P30" s="381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80">
        <v>184236.23</v>
      </c>
      <c r="P31" s="381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80"/>
      <c r="P32" s="381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80">
        <v>73966.679999999993</v>
      </c>
      <c r="P33" s="381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80"/>
      <c r="P34" s="381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80">
        <v>32621.24</v>
      </c>
      <c r="P35" s="381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80"/>
      <c r="P36" s="381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80">
        <v>14906.76</v>
      </c>
      <c r="P37" s="381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80"/>
      <c r="P38" s="381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80">
        <v>36459.870000000003</v>
      </c>
      <c r="P39" s="381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80"/>
      <c r="P40" s="381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80">
        <v>47457.97</v>
      </c>
      <c r="P41" s="381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80"/>
      <c r="P42" s="381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80">
        <v>3093.79</v>
      </c>
      <c r="P43" s="381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80"/>
      <c r="P44" s="381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80">
        <v>22148.94</v>
      </c>
      <c r="P45" s="381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80"/>
      <c r="P46" s="381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80">
        <v>164557.43</v>
      </c>
      <c r="P47" s="381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80"/>
      <c r="P48" s="381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80">
        <v>1289.53</v>
      </c>
      <c r="P49" s="381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80"/>
      <c r="P50" s="381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80">
        <v>29902.080000000002</v>
      </c>
      <c r="P51" s="381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80"/>
      <c r="P52" s="381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80">
        <v>4194.97</v>
      </c>
      <c r="P53" s="381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80"/>
      <c r="P54" s="381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80">
        <v>17006.919999999998</v>
      </c>
      <c r="P55" s="381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80"/>
      <c r="P56" s="381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80">
        <v>65796.22</v>
      </c>
      <c r="P57" s="381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80"/>
      <c r="P58" s="381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80">
        <v>3488.63</v>
      </c>
      <c r="P59" s="381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80"/>
      <c r="P60" s="381"/>
      <c r="Q60" s="168"/>
    </row>
    <row r="61" spans="1:17" ht="15" thickBot="1">
      <c r="C61" s="197"/>
      <c r="L61" s="198"/>
      <c r="O61" s="378"/>
      <c r="P61" s="379"/>
      <c r="Q61" s="168"/>
    </row>
    <row r="62" spans="1:17" ht="13.5" thickBot="1">
      <c r="A62" s="374" t="s">
        <v>1254</v>
      </c>
      <c r="B62" s="375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84">
        <f>SUM(O13:O61)</f>
        <v>2040888.6484999999</v>
      </c>
      <c r="P62" s="385"/>
      <c r="Q62" s="215">
        <v>1</v>
      </c>
    </row>
    <row r="63" spans="1:17" ht="13.5" thickBot="1">
      <c r="A63" s="374" t="s">
        <v>1266</v>
      </c>
      <c r="B63" s="375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82"/>
      <c r="P63" s="383"/>
      <c r="Q63" s="166"/>
    </row>
    <row r="64" spans="1:17" ht="13.5" thickBot="1">
      <c r="A64" s="374" t="s">
        <v>1267</v>
      </c>
      <c r="B64" s="375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82"/>
      <c r="P64" s="383"/>
      <c r="Q64" s="166"/>
    </row>
    <row r="65" spans="3:3" ht="14.25">
      <c r="C65" s="197"/>
    </row>
  </sheetData>
  <mergeCells count="60"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  <mergeCell ref="O50:P50"/>
    <mergeCell ref="O51:P51"/>
    <mergeCell ref="O52:P52"/>
    <mergeCell ref="O43:P43"/>
    <mergeCell ref="O44:P44"/>
    <mergeCell ref="O45:P45"/>
    <mergeCell ref="O46:P46"/>
    <mergeCell ref="O47:P47"/>
    <mergeCell ref="O39:P39"/>
    <mergeCell ref="O40:P40"/>
    <mergeCell ref="O41:P41"/>
    <mergeCell ref="O42:P42"/>
    <mergeCell ref="O49:P49"/>
    <mergeCell ref="O34:P34"/>
    <mergeCell ref="O35:P35"/>
    <mergeCell ref="O36:P36"/>
    <mergeCell ref="O37:P37"/>
    <mergeCell ref="O38:P38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86" t="s">
        <v>105</v>
      </c>
      <c r="B1" s="387"/>
      <c r="C1" s="388" t="s">
        <v>1278</v>
      </c>
      <c r="D1" s="389"/>
      <c r="E1" s="389"/>
      <c r="F1" s="390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91" t="s">
        <v>1289</v>
      </c>
      <c r="B4" s="392"/>
      <c r="C4" s="392"/>
      <c r="D4" s="392"/>
      <c r="E4" s="392"/>
      <c r="F4" s="392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opLeftCell="A4" workbookViewId="0">
      <selection activeCell="I22" sqref="B1:I22"/>
    </sheetView>
  </sheetViews>
  <sheetFormatPr defaultRowHeight="12.75" outlineLevelRow="1"/>
  <cols>
    <col min="1" max="1" width="2.25" style="9" customWidth="1"/>
    <col min="2" max="2" width="10.37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1" spans="1:9" ht="20.25" customHeight="1">
      <c r="A1" s="281"/>
      <c r="B1" s="342"/>
      <c r="C1" s="343"/>
      <c r="D1" s="343"/>
      <c r="E1" s="343"/>
      <c r="F1" s="343"/>
      <c r="G1" s="343"/>
      <c r="H1" s="343"/>
      <c r="I1" s="344"/>
    </row>
    <row r="2" spans="1:9" ht="20.25" customHeight="1">
      <c r="A2" s="281"/>
      <c r="B2" s="345"/>
      <c r="C2" s="346"/>
      <c r="D2" s="346"/>
      <c r="E2" s="346"/>
      <c r="F2" s="346"/>
      <c r="G2" s="346"/>
      <c r="H2" s="346"/>
      <c r="I2" s="347"/>
    </row>
    <row r="3" spans="1:9" ht="20.25" customHeight="1">
      <c r="A3" s="281"/>
      <c r="B3" s="345"/>
      <c r="C3" s="346"/>
      <c r="D3" s="346"/>
      <c r="E3" s="346"/>
      <c r="F3" s="346"/>
      <c r="G3" s="346"/>
      <c r="H3" s="346"/>
      <c r="I3" s="347"/>
    </row>
    <row r="4" spans="1:9" ht="12.75" customHeight="1">
      <c r="A4" s="6"/>
      <c r="B4" s="345"/>
      <c r="C4" s="346"/>
      <c r="D4" s="346"/>
      <c r="E4" s="346"/>
      <c r="F4" s="346"/>
      <c r="G4" s="346"/>
      <c r="H4" s="346"/>
      <c r="I4" s="347"/>
    </row>
    <row r="5" spans="1:9" ht="13.5" customHeight="1" thickBot="1">
      <c r="A5" s="6"/>
      <c r="B5" s="345"/>
      <c r="C5" s="346"/>
      <c r="D5" s="346"/>
      <c r="E5" s="346"/>
      <c r="F5" s="346"/>
      <c r="G5" s="346"/>
      <c r="H5" s="346"/>
      <c r="I5" s="347"/>
    </row>
    <row r="6" spans="1:9" ht="15">
      <c r="A6" s="124"/>
      <c r="B6" s="263" t="s">
        <v>408</v>
      </c>
      <c r="C6" s="264"/>
      <c r="D6" s="264"/>
      <c r="E6" s="265"/>
      <c r="F6" s="266"/>
      <c r="G6" s="267"/>
      <c r="H6" s="268"/>
      <c r="I6" s="269"/>
    </row>
    <row r="7" spans="1:9" ht="15">
      <c r="A7" s="124"/>
      <c r="B7" s="270" t="s">
        <v>1226</v>
      </c>
      <c r="C7" s="260"/>
      <c r="D7" s="260"/>
      <c r="E7" s="261"/>
      <c r="F7" s="87"/>
      <c r="G7" s="57"/>
      <c r="H7" s="56"/>
      <c r="I7" s="271"/>
    </row>
    <row r="8" spans="1:9" ht="15">
      <c r="A8" s="87"/>
      <c r="B8" s="255" t="s">
        <v>1295</v>
      </c>
      <c r="C8" s="256" t="s">
        <v>1269</v>
      </c>
      <c r="D8" s="255"/>
      <c r="E8" s="256"/>
      <c r="F8" s="301"/>
      <c r="G8" s="301"/>
      <c r="H8" s="301"/>
      <c r="I8" s="302"/>
    </row>
    <row r="9" spans="1:9" ht="15">
      <c r="A9" s="87"/>
      <c r="B9" s="393" t="s">
        <v>1292</v>
      </c>
      <c r="C9" s="394"/>
      <c r="D9" s="394"/>
      <c r="E9" s="394"/>
      <c r="F9" s="301"/>
      <c r="G9" s="303" t="s">
        <v>1299</v>
      </c>
      <c r="H9" s="301"/>
      <c r="I9" s="302"/>
    </row>
    <row r="10" spans="1:9" ht="15">
      <c r="A10" s="87"/>
      <c r="B10" s="255" t="s">
        <v>1296</v>
      </c>
      <c r="C10" s="394" t="s">
        <v>1291</v>
      </c>
      <c r="D10" s="394"/>
      <c r="E10" s="394"/>
      <c r="F10" s="301"/>
      <c r="G10" s="301"/>
      <c r="H10" s="301"/>
      <c r="I10" s="302"/>
    </row>
    <row r="11" spans="1:9" ht="15">
      <c r="A11" s="26"/>
      <c r="B11" s="272" t="s">
        <v>70</v>
      </c>
      <c r="C11" s="262"/>
      <c r="D11" s="262"/>
      <c r="E11" s="262"/>
      <c r="F11" s="26"/>
      <c r="G11" s="26"/>
      <c r="H11" s="26"/>
      <c r="I11" s="273"/>
    </row>
    <row r="12" spans="1:9" ht="13.5" thickBot="1">
      <c r="B12" s="274"/>
      <c r="C12" s="275"/>
      <c r="D12" s="275"/>
      <c r="E12" s="276"/>
      <c r="F12" s="277"/>
      <c r="G12" s="278"/>
      <c r="H12" s="279"/>
      <c r="I12" s="280"/>
    </row>
    <row r="13" spans="1:9" ht="14.25" customHeight="1">
      <c r="A13" s="7"/>
      <c r="B13" s="398" t="s">
        <v>1302</v>
      </c>
      <c r="C13" s="399"/>
      <c r="D13" s="399"/>
      <c r="E13" s="399"/>
      <c r="F13" s="399"/>
      <c r="G13" s="399"/>
      <c r="H13" s="399"/>
      <c r="I13" s="400"/>
    </row>
    <row r="14" spans="1:9" ht="13.5" thickBot="1">
      <c r="A14" s="7"/>
      <c r="B14" s="282"/>
      <c r="C14" s="7"/>
      <c r="D14" s="7"/>
      <c r="E14" s="124"/>
      <c r="F14" s="7"/>
      <c r="G14" s="68"/>
      <c r="H14" s="69"/>
      <c r="I14" s="273"/>
    </row>
    <row r="15" spans="1:9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</row>
    <row r="16" spans="1:9">
      <c r="A16" s="87"/>
      <c r="B16" s="283"/>
      <c r="C16" s="87"/>
      <c r="D16" s="87"/>
      <c r="E16" s="28"/>
      <c r="F16" s="87"/>
      <c r="G16" s="57"/>
      <c r="H16" s="56"/>
      <c r="I16" s="271"/>
    </row>
    <row r="17" spans="1:10" ht="20.100000000000001" customHeight="1">
      <c r="A17" s="87"/>
      <c r="B17" s="284">
        <v>1</v>
      </c>
      <c r="C17" s="49"/>
      <c r="D17" s="49"/>
      <c r="E17" s="22" t="s">
        <v>1303</v>
      </c>
      <c r="F17" s="22"/>
      <c r="G17" s="105"/>
      <c r="H17" s="104"/>
      <c r="I17" s="285"/>
    </row>
    <row r="18" spans="1:10" ht="29.25" customHeight="1" outlineLevel="1">
      <c r="A18" s="87"/>
      <c r="B18" s="286" t="s">
        <v>78</v>
      </c>
      <c r="C18" s="15" t="s">
        <v>1290</v>
      </c>
      <c r="D18" s="50"/>
      <c r="E18" s="16" t="s">
        <v>1273</v>
      </c>
      <c r="F18" s="93" t="s">
        <v>1274</v>
      </c>
      <c r="G18" s="74">
        <v>10</v>
      </c>
      <c r="H18" s="74">
        <f>' Comp.Custo'!G8</f>
        <v>4228.4023999999999</v>
      </c>
      <c r="I18" s="287">
        <f t="shared" ref="I18" si="0">G18*H18</f>
        <v>42284.023999999998</v>
      </c>
    </row>
    <row r="19" spans="1:10" ht="25.5" outlineLevel="1">
      <c r="A19" s="87"/>
      <c r="B19" s="286" t="s">
        <v>105</v>
      </c>
      <c r="C19" s="93" t="s">
        <v>1277</v>
      </c>
      <c r="D19" s="50" t="s">
        <v>84</v>
      </c>
      <c r="E19" s="85" t="s">
        <v>1301</v>
      </c>
      <c r="F19" s="93" t="s">
        <v>85</v>
      </c>
      <c r="G19" s="74">
        <f>(160+80)*2.1</f>
        <v>504</v>
      </c>
      <c r="H19" s="8">
        <v>58.77</v>
      </c>
      <c r="I19" s="287">
        <f>G19*H19</f>
        <v>29620.080000000002</v>
      </c>
      <c r="J19" s="25"/>
    </row>
    <row r="20" spans="1:10" ht="20.100000000000001" customHeight="1" outlineLevel="1">
      <c r="A20" s="87"/>
      <c r="B20" s="288"/>
      <c r="C20" s="98"/>
      <c r="D20" s="98"/>
      <c r="E20" s="98"/>
      <c r="F20" s="98"/>
      <c r="G20" s="113"/>
      <c r="H20" s="114" t="s">
        <v>234</v>
      </c>
      <c r="I20" s="289">
        <f>SUM(I18:I19)</f>
        <v>71904.103999999992</v>
      </c>
    </row>
    <row r="21" spans="1:10" ht="20.100000000000001" customHeight="1">
      <c r="A21" s="87"/>
      <c r="B21" s="283"/>
      <c r="C21" s="87"/>
      <c r="D21" s="87"/>
      <c r="E21" s="28"/>
      <c r="F21" s="87"/>
      <c r="G21" s="57"/>
      <c r="H21" s="56"/>
      <c r="I21" s="271"/>
    </row>
    <row r="22" spans="1:10" ht="20.100000000000001" customHeight="1" thickBot="1">
      <c r="A22" s="87"/>
      <c r="B22" s="395" t="s">
        <v>68</v>
      </c>
      <c r="C22" s="396"/>
      <c r="D22" s="396"/>
      <c r="E22" s="396"/>
      <c r="F22" s="396"/>
      <c r="G22" s="396"/>
      <c r="H22" s="397"/>
      <c r="I22" s="290">
        <f>I20</f>
        <v>71904.103999999992</v>
      </c>
      <c r="J22" s="53"/>
    </row>
    <row r="23" spans="1:10" ht="20.100000000000001" customHeight="1" collapsed="1">
      <c r="D23" s="27"/>
      <c r="E23" s="28"/>
      <c r="F23" s="87"/>
      <c r="G23" s="57"/>
      <c r="H23" s="56"/>
      <c r="I23" s="214"/>
    </row>
    <row r="24" spans="1:10" ht="20.100000000000001" customHeight="1">
      <c r="D24" s="27"/>
      <c r="E24" s="28"/>
      <c r="F24" s="87"/>
      <c r="G24" s="57"/>
      <c r="H24" s="56"/>
      <c r="I24" s="244"/>
    </row>
    <row r="25" spans="1:10">
      <c r="E25" s="38"/>
    </row>
    <row r="26" spans="1:10" s="9" customFormat="1">
      <c r="B26" s="10"/>
      <c r="C26" s="10"/>
      <c r="D26" s="10"/>
      <c r="E26" s="38"/>
      <c r="G26" s="54"/>
      <c r="H26" s="53"/>
      <c r="I26" s="1"/>
      <c r="J26" s="1"/>
    </row>
  </sheetData>
  <mergeCells count="5">
    <mergeCell ref="B1:I5"/>
    <mergeCell ref="B9:E9"/>
    <mergeCell ref="C10:E10"/>
    <mergeCell ref="B22:H22"/>
    <mergeCell ref="B13:I13"/>
  </mergeCells>
  <conditionalFormatting sqref="I20 G15:I15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A8" sqref="A8:F8"/>
    </sheetView>
  </sheetViews>
  <sheetFormatPr defaultRowHeight="14.25"/>
  <cols>
    <col min="3" max="3" width="40.25" customWidth="1"/>
    <col min="7" max="7" width="24.125" customWidth="1"/>
  </cols>
  <sheetData>
    <row r="1" spans="1:7">
      <c r="A1" s="291"/>
      <c r="B1" s="292"/>
      <c r="C1" s="292"/>
      <c r="D1" s="292"/>
      <c r="E1" s="292"/>
      <c r="F1" s="292"/>
      <c r="G1" s="293"/>
    </row>
    <row r="2" spans="1:7">
      <c r="A2" s="294"/>
      <c r="B2" s="295"/>
      <c r="C2" s="295"/>
      <c r="D2" s="295"/>
      <c r="E2" s="295"/>
      <c r="F2" s="295"/>
      <c r="G2" s="296"/>
    </row>
    <row r="3" spans="1:7">
      <c r="A3" s="294"/>
      <c r="B3" s="295"/>
      <c r="C3" s="295"/>
      <c r="D3" s="295"/>
      <c r="E3" s="295"/>
      <c r="F3" s="295"/>
      <c r="G3" s="296"/>
    </row>
    <row r="4" spans="1:7" ht="15" thickBot="1">
      <c r="A4" s="294"/>
      <c r="B4" s="295"/>
      <c r="C4" s="295"/>
      <c r="D4" s="295"/>
      <c r="E4" s="295"/>
      <c r="F4" s="295"/>
      <c r="G4" s="296"/>
    </row>
    <row r="5" spans="1:7" ht="15" thickBot="1">
      <c r="A5" s="401" t="s">
        <v>105</v>
      </c>
      <c r="B5" s="387"/>
      <c r="C5" s="388" t="s">
        <v>1278</v>
      </c>
      <c r="D5" s="389"/>
      <c r="E5" s="389"/>
      <c r="F5" s="390"/>
      <c r="G5" s="297" t="s">
        <v>1279</v>
      </c>
    </row>
    <row r="6" spans="1:7">
      <c r="A6" s="298" t="s">
        <v>1280</v>
      </c>
      <c r="B6" s="230" t="s">
        <v>1281</v>
      </c>
      <c r="C6" s="231" t="s">
        <v>1282</v>
      </c>
      <c r="D6" s="232" t="s">
        <v>1283</v>
      </c>
      <c r="E6" s="233" t="s">
        <v>1284</v>
      </c>
      <c r="F6" s="234" t="s">
        <v>1285</v>
      </c>
      <c r="G6" s="234" t="s">
        <v>1286</v>
      </c>
    </row>
    <row r="7" spans="1:7">
      <c r="A7" s="238" t="s">
        <v>84</v>
      </c>
      <c r="B7" s="237">
        <v>2707</v>
      </c>
      <c r="C7" s="238" t="s">
        <v>1287</v>
      </c>
      <c r="D7" s="239" t="s">
        <v>1288</v>
      </c>
      <c r="E7" s="240">
        <v>40</v>
      </c>
      <c r="F7" s="241">
        <f>(82.78*1.277)</f>
        <v>105.71006</v>
      </c>
      <c r="G7" s="299">
        <f>E7*F7</f>
        <v>4228.4023999999999</v>
      </c>
    </row>
    <row r="8" spans="1:7">
      <c r="A8" s="402" t="s">
        <v>1289</v>
      </c>
      <c r="B8" s="402"/>
      <c r="C8" s="402"/>
      <c r="D8" s="402"/>
      <c r="E8" s="402"/>
      <c r="F8" s="402"/>
      <c r="G8" s="300">
        <f>SUM(G7:G7)</f>
        <v>4228.4023999999999</v>
      </c>
    </row>
  </sheetData>
  <mergeCells count="3">
    <mergeCell ref="A5:B5"/>
    <mergeCell ref="C5:F5"/>
    <mergeCell ref="A8:F8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X74"/>
  <sheetViews>
    <sheetView tabSelected="1" view="pageBreakPreview" zoomScale="60" zoomScaleNormal="60" workbookViewId="0">
      <selection activeCell="O67" sqref="B2:O67"/>
    </sheetView>
  </sheetViews>
  <sheetFormatPr defaultRowHeight="12.75"/>
  <cols>
    <col min="1" max="1" width="9" style="152"/>
    <col min="2" max="2" width="11" style="152" customWidth="1"/>
    <col min="3" max="3" width="56.375" style="152" bestFit="1" customWidth="1"/>
    <col min="4" max="4" width="16.125" style="152" bestFit="1" customWidth="1"/>
    <col min="5" max="5" width="16.75" style="152" bestFit="1" customWidth="1"/>
    <col min="6" max="6" width="14.5" style="152" customWidth="1"/>
    <col min="7" max="7" width="14.25" style="152" customWidth="1"/>
    <col min="8" max="9" width="15.25" style="152" customWidth="1"/>
    <col min="10" max="10" width="14.625" style="152" customWidth="1"/>
    <col min="11" max="11" width="17" style="152" customWidth="1"/>
    <col min="12" max="12" width="16.125" style="152" customWidth="1"/>
    <col min="13" max="13" width="16.5" style="152" customWidth="1"/>
    <col min="14" max="14" width="19" style="152" customWidth="1"/>
    <col min="15" max="15" width="17.375" style="152" customWidth="1"/>
    <col min="16" max="17" width="9" style="152" customWidth="1"/>
    <col min="18" max="18" width="17.875" style="152" customWidth="1"/>
    <col min="19" max="35" width="0" style="152" hidden="1" customWidth="1"/>
    <col min="36" max="258" width="9" style="152"/>
    <col min="259" max="259" width="42.625" style="152" customWidth="1"/>
    <col min="260" max="260" width="14" style="152" customWidth="1"/>
    <col min="261" max="261" width="9.25" style="152" bestFit="1" customWidth="1"/>
    <col min="262" max="262" width="11.25" style="152" customWidth="1"/>
    <col min="263" max="269" width="12.625" style="152" customWidth="1"/>
    <col min="270" max="270" width="10.5" style="152" customWidth="1"/>
    <col min="271" max="514" width="9" style="152"/>
    <col min="515" max="515" width="42.625" style="152" customWidth="1"/>
    <col min="516" max="516" width="14" style="152" customWidth="1"/>
    <col min="517" max="517" width="9.25" style="152" bestFit="1" customWidth="1"/>
    <col min="518" max="518" width="11.25" style="152" customWidth="1"/>
    <col min="519" max="525" width="12.625" style="152" customWidth="1"/>
    <col min="526" max="526" width="10.5" style="152" customWidth="1"/>
    <col min="527" max="770" width="9" style="152"/>
    <col min="771" max="771" width="42.625" style="152" customWidth="1"/>
    <col min="772" max="772" width="14" style="152" customWidth="1"/>
    <col min="773" max="773" width="9.25" style="152" bestFit="1" customWidth="1"/>
    <col min="774" max="774" width="11.25" style="152" customWidth="1"/>
    <col min="775" max="781" width="12.625" style="152" customWidth="1"/>
    <col min="782" max="782" width="10.5" style="152" customWidth="1"/>
    <col min="783" max="1026" width="9" style="152"/>
    <col min="1027" max="1027" width="42.625" style="152" customWidth="1"/>
    <col min="1028" max="1028" width="14" style="152" customWidth="1"/>
    <col min="1029" max="1029" width="9.25" style="152" bestFit="1" customWidth="1"/>
    <col min="1030" max="1030" width="11.25" style="152" customWidth="1"/>
    <col min="1031" max="1037" width="12.625" style="152" customWidth="1"/>
    <col min="1038" max="1038" width="10.5" style="152" customWidth="1"/>
    <col min="1039" max="1282" width="9" style="152"/>
    <col min="1283" max="1283" width="42.625" style="152" customWidth="1"/>
    <col min="1284" max="1284" width="14" style="152" customWidth="1"/>
    <col min="1285" max="1285" width="9.25" style="152" bestFit="1" customWidth="1"/>
    <col min="1286" max="1286" width="11.25" style="152" customWidth="1"/>
    <col min="1287" max="1293" width="12.625" style="152" customWidth="1"/>
    <col min="1294" max="1294" width="10.5" style="152" customWidth="1"/>
    <col min="1295" max="1538" width="9" style="152"/>
    <col min="1539" max="1539" width="42.625" style="152" customWidth="1"/>
    <col min="1540" max="1540" width="14" style="152" customWidth="1"/>
    <col min="1541" max="1541" width="9.25" style="152" bestFit="1" customWidth="1"/>
    <col min="1542" max="1542" width="11.25" style="152" customWidth="1"/>
    <col min="1543" max="1549" width="12.625" style="152" customWidth="1"/>
    <col min="1550" max="1550" width="10.5" style="152" customWidth="1"/>
    <col min="1551" max="1794" width="9" style="152"/>
    <col min="1795" max="1795" width="42.625" style="152" customWidth="1"/>
    <col min="1796" max="1796" width="14" style="152" customWidth="1"/>
    <col min="1797" max="1797" width="9.25" style="152" bestFit="1" customWidth="1"/>
    <col min="1798" max="1798" width="11.25" style="152" customWidth="1"/>
    <col min="1799" max="1805" width="12.625" style="152" customWidth="1"/>
    <col min="1806" max="1806" width="10.5" style="152" customWidth="1"/>
    <col min="1807" max="2050" width="9" style="152"/>
    <col min="2051" max="2051" width="42.625" style="152" customWidth="1"/>
    <col min="2052" max="2052" width="14" style="152" customWidth="1"/>
    <col min="2053" max="2053" width="9.25" style="152" bestFit="1" customWidth="1"/>
    <col min="2054" max="2054" width="11.25" style="152" customWidth="1"/>
    <col min="2055" max="2061" width="12.625" style="152" customWidth="1"/>
    <col min="2062" max="2062" width="10.5" style="152" customWidth="1"/>
    <col min="2063" max="2306" width="9" style="152"/>
    <col min="2307" max="2307" width="42.625" style="152" customWidth="1"/>
    <col min="2308" max="2308" width="14" style="152" customWidth="1"/>
    <col min="2309" max="2309" width="9.25" style="152" bestFit="1" customWidth="1"/>
    <col min="2310" max="2310" width="11.25" style="152" customWidth="1"/>
    <col min="2311" max="2317" width="12.625" style="152" customWidth="1"/>
    <col min="2318" max="2318" width="10.5" style="152" customWidth="1"/>
    <col min="2319" max="2562" width="9" style="152"/>
    <col min="2563" max="2563" width="42.625" style="152" customWidth="1"/>
    <col min="2564" max="2564" width="14" style="152" customWidth="1"/>
    <col min="2565" max="2565" width="9.25" style="152" bestFit="1" customWidth="1"/>
    <col min="2566" max="2566" width="11.25" style="152" customWidth="1"/>
    <col min="2567" max="2573" width="12.625" style="152" customWidth="1"/>
    <col min="2574" max="2574" width="10.5" style="152" customWidth="1"/>
    <col min="2575" max="2818" width="9" style="152"/>
    <col min="2819" max="2819" width="42.625" style="152" customWidth="1"/>
    <col min="2820" max="2820" width="14" style="152" customWidth="1"/>
    <col min="2821" max="2821" width="9.25" style="152" bestFit="1" customWidth="1"/>
    <col min="2822" max="2822" width="11.25" style="152" customWidth="1"/>
    <col min="2823" max="2829" width="12.625" style="152" customWidth="1"/>
    <col min="2830" max="2830" width="10.5" style="152" customWidth="1"/>
    <col min="2831" max="3074" width="9" style="152"/>
    <col min="3075" max="3075" width="42.625" style="152" customWidth="1"/>
    <col min="3076" max="3076" width="14" style="152" customWidth="1"/>
    <col min="3077" max="3077" width="9.25" style="152" bestFit="1" customWidth="1"/>
    <col min="3078" max="3078" width="11.25" style="152" customWidth="1"/>
    <col min="3079" max="3085" width="12.625" style="152" customWidth="1"/>
    <col min="3086" max="3086" width="10.5" style="152" customWidth="1"/>
    <col min="3087" max="3330" width="9" style="152"/>
    <col min="3331" max="3331" width="42.625" style="152" customWidth="1"/>
    <col min="3332" max="3332" width="14" style="152" customWidth="1"/>
    <col min="3333" max="3333" width="9.25" style="152" bestFit="1" customWidth="1"/>
    <col min="3334" max="3334" width="11.25" style="152" customWidth="1"/>
    <col min="3335" max="3341" width="12.625" style="152" customWidth="1"/>
    <col min="3342" max="3342" width="10.5" style="152" customWidth="1"/>
    <col min="3343" max="3586" width="9" style="152"/>
    <col min="3587" max="3587" width="42.625" style="152" customWidth="1"/>
    <col min="3588" max="3588" width="14" style="152" customWidth="1"/>
    <col min="3589" max="3589" width="9.25" style="152" bestFit="1" customWidth="1"/>
    <col min="3590" max="3590" width="11.25" style="152" customWidth="1"/>
    <col min="3591" max="3597" width="12.625" style="152" customWidth="1"/>
    <col min="3598" max="3598" width="10.5" style="152" customWidth="1"/>
    <col min="3599" max="3842" width="9" style="152"/>
    <col min="3843" max="3843" width="42.625" style="152" customWidth="1"/>
    <col min="3844" max="3844" width="14" style="152" customWidth="1"/>
    <col min="3845" max="3845" width="9.25" style="152" bestFit="1" customWidth="1"/>
    <col min="3846" max="3846" width="11.25" style="152" customWidth="1"/>
    <col min="3847" max="3853" width="12.625" style="152" customWidth="1"/>
    <col min="3854" max="3854" width="10.5" style="152" customWidth="1"/>
    <col min="3855" max="4098" width="9" style="152"/>
    <col min="4099" max="4099" width="42.625" style="152" customWidth="1"/>
    <col min="4100" max="4100" width="14" style="152" customWidth="1"/>
    <col min="4101" max="4101" width="9.25" style="152" bestFit="1" customWidth="1"/>
    <col min="4102" max="4102" width="11.25" style="152" customWidth="1"/>
    <col min="4103" max="4109" width="12.625" style="152" customWidth="1"/>
    <col min="4110" max="4110" width="10.5" style="152" customWidth="1"/>
    <col min="4111" max="4354" width="9" style="152"/>
    <col min="4355" max="4355" width="42.625" style="152" customWidth="1"/>
    <col min="4356" max="4356" width="14" style="152" customWidth="1"/>
    <col min="4357" max="4357" width="9.25" style="152" bestFit="1" customWidth="1"/>
    <col min="4358" max="4358" width="11.25" style="152" customWidth="1"/>
    <col min="4359" max="4365" width="12.625" style="152" customWidth="1"/>
    <col min="4366" max="4366" width="10.5" style="152" customWidth="1"/>
    <col min="4367" max="4610" width="9" style="152"/>
    <col min="4611" max="4611" width="42.625" style="152" customWidth="1"/>
    <col min="4612" max="4612" width="14" style="152" customWidth="1"/>
    <col min="4613" max="4613" width="9.25" style="152" bestFit="1" customWidth="1"/>
    <col min="4614" max="4614" width="11.25" style="152" customWidth="1"/>
    <col min="4615" max="4621" width="12.625" style="152" customWidth="1"/>
    <col min="4622" max="4622" width="10.5" style="152" customWidth="1"/>
    <col min="4623" max="4866" width="9" style="152"/>
    <col min="4867" max="4867" width="42.625" style="152" customWidth="1"/>
    <col min="4868" max="4868" width="14" style="152" customWidth="1"/>
    <col min="4869" max="4869" width="9.25" style="152" bestFit="1" customWidth="1"/>
    <col min="4870" max="4870" width="11.25" style="152" customWidth="1"/>
    <col min="4871" max="4877" width="12.625" style="152" customWidth="1"/>
    <col min="4878" max="4878" width="10.5" style="152" customWidth="1"/>
    <col min="4879" max="5122" width="9" style="152"/>
    <col min="5123" max="5123" width="42.625" style="152" customWidth="1"/>
    <col min="5124" max="5124" width="14" style="152" customWidth="1"/>
    <col min="5125" max="5125" width="9.25" style="152" bestFit="1" customWidth="1"/>
    <col min="5126" max="5126" width="11.25" style="152" customWidth="1"/>
    <col min="5127" max="5133" width="12.625" style="152" customWidth="1"/>
    <col min="5134" max="5134" width="10.5" style="152" customWidth="1"/>
    <col min="5135" max="5378" width="9" style="152"/>
    <col min="5379" max="5379" width="42.625" style="152" customWidth="1"/>
    <col min="5380" max="5380" width="14" style="152" customWidth="1"/>
    <col min="5381" max="5381" width="9.25" style="152" bestFit="1" customWidth="1"/>
    <col min="5382" max="5382" width="11.25" style="152" customWidth="1"/>
    <col min="5383" max="5389" width="12.625" style="152" customWidth="1"/>
    <col min="5390" max="5390" width="10.5" style="152" customWidth="1"/>
    <col min="5391" max="5634" width="9" style="152"/>
    <col min="5635" max="5635" width="42.625" style="152" customWidth="1"/>
    <col min="5636" max="5636" width="14" style="152" customWidth="1"/>
    <col min="5637" max="5637" width="9.25" style="152" bestFit="1" customWidth="1"/>
    <col min="5638" max="5638" width="11.25" style="152" customWidth="1"/>
    <col min="5639" max="5645" width="12.625" style="152" customWidth="1"/>
    <col min="5646" max="5646" width="10.5" style="152" customWidth="1"/>
    <col min="5647" max="5890" width="9" style="152"/>
    <col min="5891" max="5891" width="42.625" style="152" customWidth="1"/>
    <col min="5892" max="5892" width="14" style="152" customWidth="1"/>
    <col min="5893" max="5893" width="9.25" style="152" bestFit="1" customWidth="1"/>
    <col min="5894" max="5894" width="11.25" style="152" customWidth="1"/>
    <col min="5895" max="5901" width="12.625" style="152" customWidth="1"/>
    <col min="5902" max="5902" width="10.5" style="152" customWidth="1"/>
    <col min="5903" max="6146" width="9" style="152"/>
    <col min="6147" max="6147" width="42.625" style="152" customWidth="1"/>
    <col min="6148" max="6148" width="14" style="152" customWidth="1"/>
    <col min="6149" max="6149" width="9.25" style="152" bestFit="1" customWidth="1"/>
    <col min="6150" max="6150" width="11.25" style="152" customWidth="1"/>
    <col min="6151" max="6157" width="12.625" style="152" customWidth="1"/>
    <col min="6158" max="6158" width="10.5" style="152" customWidth="1"/>
    <col min="6159" max="6402" width="9" style="152"/>
    <col min="6403" max="6403" width="42.625" style="152" customWidth="1"/>
    <col min="6404" max="6404" width="14" style="152" customWidth="1"/>
    <col min="6405" max="6405" width="9.25" style="152" bestFit="1" customWidth="1"/>
    <col min="6406" max="6406" width="11.25" style="152" customWidth="1"/>
    <col min="6407" max="6413" width="12.625" style="152" customWidth="1"/>
    <col min="6414" max="6414" width="10.5" style="152" customWidth="1"/>
    <col min="6415" max="6658" width="9" style="152"/>
    <col min="6659" max="6659" width="42.625" style="152" customWidth="1"/>
    <col min="6660" max="6660" width="14" style="152" customWidth="1"/>
    <col min="6661" max="6661" width="9.25" style="152" bestFit="1" customWidth="1"/>
    <col min="6662" max="6662" width="11.25" style="152" customWidth="1"/>
    <col min="6663" max="6669" width="12.625" style="152" customWidth="1"/>
    <col min="6670" max="6670" width="10.5" style="152" customWidth="1"/>
    <col min="6671" max="6914" width="9" style="152"/>
    <col min="6915" max="6915" width="42.625" style="152" customWidth="1"/>
    <col min="6916" max="6916" width="14" style="152" customWidth="1"/>
    <col min="6917" max="6917" width="9.25" style="152" bestFit="1" customWidth="1"/>
    <col min="6918" max="6918" width="11.25" style="152" customWidth="1"/>
    <col min="6919" max="6925" width="12.625" style="152" customWidth="1"/>
    <col min="6926" max="6926" width="10.5" style="152" customWidth="1"/>
    <col min="6927" max="7170" width="9" style="152"/>
    <col min="7171" max="7171" width="42.625" style="152" customWidth="1"/>
    <col min="7172" max="7172" width="14" style="152" customWidth="1"/>
    <col min="7173" max="7173" width="9.25" style="152" bestFit="1" customWidth="1"/>
    <col min="7174" max="7174" width="11.25" style="152" customWidth="1"/>
    <col min="7175" max="7181" width="12.625" style="152" customWidth="1"/>
    <col min="7182" max="7182" width="10.5" style="152" customWidth="1"/>
    <col min="7183" max="7426" width="9" style="152"/>
    <col min="7427" max="7427" width="42.625" style="152" customWidth="1"/>
    <col min="7428" max="7428" width="14" style="152" customWidth="1"/>
    <col min="7429" max="7429" width="9.25" style="152" bestFit="1" customWidth="1"/>
    <col min="7430" max="7430" width="11.25" style="152" customWidth="1"/>
    <col min="7431" max="7437" width="12.625" style="152" customWidth="1"/>
    <col min="7438" max="7438" width="10.5" style="152" customWidth="1"/>
    <col min="7439" max="7682" width="9" style="152"/>
    <col min="7683" max="7683" width="42.625" style="152" customWidth="1"/>
    <col min="7684" max="7684" width="14" style="152" customWidth="1"/>
    <col min="7685" max="7685" width="9.25" style="152" bestFit="1" customWidth="1"/>
    <col min="7686" max="7686" width="11.25" style="152" customWidth="1"/>
    <col min="7687" max="7693" width="12.625" style="152" customWidth="1"/>
    <col min="7694" max="7694" width="10.5" style="152" customWidth="1"/>
    <col min="7695" max="7938" width="9" style="152"/>
    <col min="7939" max="7939" width="42.625" style="152" customWidth="1"/>
    <col min="7940" max="7940" width="14" style="152" customWidth="1"/>
    <col min="7941" max="7941" width="9.25" style="152" bestFit="1" customWidth="1"/>
    <col min="7942" max="7942" width="11.25" style="152" customWidth="1"/>
    <col min="7943" max="7949" width="12.625" style="152" customWidth="1"/>
    <col min="7950" max="7950" width="10.5" style="152" customWidth="1"/>
    <col min="7951" max="8194" width="9" style="152"/>
    <col min="8195" max="8195" width="42.625" style="152" customWidth="1"/>
    <col min="8196" max="8196" width="14" style="152" customWidth="1"/>
    <col min="8197" max="8197" width="9.25" style="152" bestFit="1" customWidth="1"/>
    <col min="8198" max="8198" width="11.25" style="152" customWidth="1"/>
    <col min="8199" max="8205" width="12.625" style="152" customWidth="1"/>
    <col min="8206" max="8206" width="10.5" style="152" customWidth="1"/>
    <col min="8207" max="8450" width="9" style="152"/>
    <col min="8451" max="8451" width="42.625" style="152" customWidth="1"/>
    <col min="8452" max="8452" width="14" style="152" customWidth="1"/>
    <col min="8453" max="8453" width="9.25" style="152" bestFit="1" customWidth="1"/>
    <col min="8454" max="8454" width="11.25" style="152" customWidth="1"/>
    <col min="8455" max="8461" width="12.625" style="152" customWidth="1"/>
    <col min="8462" max="8462" width="10.5" style="152" customWidth="1"/>
    <col min="8463" max="8706" width="9" style="152"/>
    <col min="8707" max="8707" width="42.625" style="152" customWidth="1"/>
    <col min="8708" max="8708" width="14" style="152" customWidth="1"/>
    <col min="8709" max="8709" width="9.25" style="152" bestFit="1" customWidth="1"/>
    <col min="8710" max="8710" width="11.25" style="152" customWidth="1"/>
    <col min="8711" max="8717" width="12.625" style="152" customWidth="1"/>
    <col min="8718" max="8718" width="10.5" style="152" customWidth="1"/>
    <col min="8719" max="8962" width="9" style="152"/>
    <col min="8963" max="8963" width="42.625" style="152" customWidth="1"/>
    <col min="8964" max="8964" width="14" style="152" customWidth="1"/>
    <col min="8965" max="8965" width="9.25" style="152" bestFit="1" customWidth="1"/>
    <col min="8966" max="8966" width="11.25" style="152" customWidth="1"/>
    <col min="8967" max="8973" width="12.625" style="152" customWidth="1"/>
    <col min="8974" max="8974" width="10.5" style="152" customWidth="1"/>
    <col min="8975" max="9218" width="9" style="152"/>
    <col min="9219" max="9219" width="42.625" style="152" customWidth="1"/>
    <col min="9220" max="9220" width="14" style="152" customWidth="1"/>
    <col min="9221" max="9221" width="9.25" style="152" bestFit="1" customWidth="1"/>
    <col min="9222" max="9222" width="11.25" style="152" customWidth="1"/>
    <col min="9223" max="9229" width="12.625" style="152" customWidth="1"/>
    <col min="9230" max="9230" width="10.5" style="152" customWidth="1"/>
    <col min="9231" max="9474" width="9" style="152"/>
    <col min="9475" max="9475" width="42.625" style="152" customWidth="1"/>
    <col min="9476" max="9476" width="14" style="152" customWidth="1"/>
    <col min="9477" max="9477" width="9.25" style="152" bestFit="1" customWidth="1"/>
    <col min="9478" max="9478" width="11.25" style="152" customWidth="1"/>
    <col min="9479" max="9485" width="12.625" style="152" customWidth="1"/>
    <col min="9486" max="9486" width="10.5" style="152" customWidth="1"/>
    <col min="9487" max="9730" width="9" style="152"/>
    <col min="9731" max="9731" width="42.625" style="152" customWidth="1"/>
    <col min="9732" max="9732" width="14" style="152" customWidth="1"/>
    <col min="9733" max="9733" width="9.25" style="152" bestFit="1" customWidth="1"/>
    <col min="9734" max="9734" width="11.25" style="152" customWidth="1"/>
    <col min="9735" max="9741" width="12.625" style="152" customWidth="1"/>
    <col min="9742" max="9742" width="10.5" style="152" customWidth="1"/>
    <col min="9743" max="9986" width="9" style="152"/>
    <col min="9987" max="9987" width="42.625" style="152" customWidth="1"/>
    <col min="9988" max="9988" width="14" style="152" customWidth="1"/>
    <col min="9989" max="9989" width="9.25" style="152" bestFit="1" customWidth="1"/>
    <col min="9990" max="9990" width="11.25" style="152" customWidth="1"/>
    <col min="9991" max="9997" width="12.625" style="152" customWidth="1"/>
    <col min="9998" max="9998" width="10.5" style="152" customWidth="1"/>
    <col min="9999" max="10242" width="9" style="152"/>
    <col min="10243" max="10243" width="42.625" style="152" customWidth="1"/>
    <col min="10244" max="10244" width="14" style="152" customWidth="1"/>
    <col min="10245" max="10245" width="9.25" style="152" bestFit="1" customWidth="1"/>
    <col min="10246" max="10246" width="11.25" style="152" customWidth="1"/>
    <col min="10247" max="10253" width="12.625" style="152" customWidth="1"/>
    <col min="10254" max="10254" width="10.5" style="152" customWidth="1"/>
    <col min="10255" max="10498" width="9" style="152"/>
    <col min="10499" max="10499" width="42.625" style="152" customWidth="1"/>
    <col min="10500" max="10500" width="14" style="152" customWidth="1"/>
    <col min="10501" max="10501" width="9.25" style="152" bestFit="1" customWidth="1"/>
    <col min="10502" max="10502" width="11.25" style="152" customWidth="1"/>
    <col min="10503" max="10509" width="12.625" style="152" customWidth="1"/>
    <col min="10510" max="10510" width="10.5" style="152" customWidth="1"/>
    <col min="10511" max="10754" width="9" style="152"/>
    <col min="10755" max="10755" width="42.625" style="152" customWidth="1"/>
    <col min="10756" max="10756" width="14" style="152" customWidth="1"/>
    <col min="10757" max="10757" width="9.25" style="152" bestFit="1" customWidth="1"/>
    <col min="10758" max="10758" width="11.25" style="152" customWidth="1"/>
    <col min="10759" max="10765" width="12.625" style="152" customWidth="1"/>
    <col min="10766" max="10766" width="10.5" style="152" customWidth="1"/>
    <col min="10767" max="11010" width="9" style="152"/>
    <col min="11011" max="11011" width="42.625" style="152" customWidth="1"/>
    <col min="11012" max="11012" width="14" style="152" customWidth="1"/>
    <col min="11013" max="11013" width="9.25" style="152" bestFit="1" customWidth="1"/>
    <col min="11014" max="11014" width="11.25" style="152" customWidth="1"/>
    <col min="11015" max="11021" width="12.625" style="152" customWidth="1"/>
    <col min="11022" max="11022" width="10.5" style="152" customWidth="1"/>
    <col min="11023" max="11266" width="9" style="152"/>
    <col min="11267" max="11267" width="42.625" style="152" customWidth="1"/>
    <col min="11268" max="11268" width="14" style="152" customWidth="1"/>
    <col min="11269" max="11269" width="9.25" style="152" bestFit="1" customWidth="1"/>
    <col min="11270" max="11270" width="11.25" style="152" customWidth="1"/>
    <col min="11271" max="11277" width="12.625" style="152" customWidth="1"/>
    <col min="11278" max="11278" width="10.5" style="152" customWidth="1"/>
    <col min="11279" max="11522" width="9" style="152"/>
    <col min="11523" max="11523" width="42.625" style="152" customWidth="1"/>
    <col min="11524" max="11524" width="14" style="152" customWidth="1"/>
    <col min="11525" max="11525" width="9.25" style="152" bestFit="1" customWidth="1"/>
    <col min="11526" max="11526" width="11.25" style="152" customWidth="1"/>
    <col min="11527" max="11533" width="12.625" style="152" customWidth="1"/>
    <col min="11534" max="11534" width="10.5" style="152" customWidth="1"/>
    <col min="11535" max="11778" width="9" style="152"/>
    <col min="11779" max="11779" width="42.625" style="152" customWidth="1"/>
    <col min="11780" max="11780" width="14" style="152" customWidth="1"/>
    <col min="11781" max="11781" width="9.25" style="152" bestFit="1" customWidth="1"/>
    <col min="11782" max="11782" width="11.25" style="152" customWidth="1"/>
    <col min="11783" max="11789" width="12.625" style="152" customWidth="1"/>
    <col min="11790" max="11790" width="10.5" style="152" customWidth="1"/>
    <col min="11791" max="12034" width="9" style="152"/>
    <col min="12035" max="12035" width="42.625" style="152" customWidth="1"/>
    <col min="12036" max="12036" width="14" style="152" customWidth="1"/>
    <col min="12037" max="12037" width="9.25" style="152" bestFit="1" customWidth="1"/>
    <col min="12038" max="12038" width="11.25" style="152" customWidth="1"/>
    <col min="12039" max="12045" width="12.625" style="152" customWidth="1"/>
    <col min="12046" max="12046" width="10.5" style="152" customWidth="1"/>
    <col min="12047" max="12290" width="9" style="152"/>
    <col min="12291" max="12291" width="42.625" style="152" customWidth="1"/>
    <col min="12292" max="12292" width="14" style="152" customWidth="1"/>
    <col min="12293" max="12293" width="9.25" style="152" bestFit="1" customWidth="1"/>
    <col min="12294" max="12294" width="11.25" style="152" customWidth="1"/>
    <col min="12295" max="12301" width="12.625" style="152" customWidth="1"/>
    <col min="12302" max="12302" width="10.5" style="152" customWidth="1"/>
    <col min="12303" max="12546" width="9" style="152"/>
    <col min="12547" max="12547" width="42.625" style="152" customWidth="1"/>
    <col min="12548" max="12548" width="14" style="152" customWidth="1"/>
    <col min="12549" max="12549" width="9.25" style="152" bestFit="1" customWidth="1"/>
    <col min="12550" max="12550" width="11.25" style="152" customWidth="1"/>
    <col min="12551" max="12557" width="12.625" style="152" customWidth="1"/>
    <col min="12558" max="12558" width="10.5" style="152" customWidth="1"/>
    <col min="12559" max="12802" width="9" style="152"/>
    <col min="12803" max="12803" width="42.625" style="152" customWidth="1"/>
    <col min="12804" max="12804" width="14" style="152" customWidth="1"/>
    <col min="12805" max="12805" width="9.25" style="152" bestFit="1" customWidth="1"/>
    <col min="12806" max="12806" width="11.25" style="152" customWidth="1"/>
    <col min="12807" max="12813" width="12.625" style="152" customWidth="1"/>
    <col min="12814" max="12814" width="10.5" style="152" customWidth="1"/>
    <col min="12815" max="13058" width="9" style="152"/>
    <col min="13059" max="13059" width="42.625" style="152" customWidth="1"/>
    <col min="13060" max="13060" width="14" style="152" customWidth="1"/>
    <col min="13061" max="13061" width="9.25" style="152" bestFit="1" customWidth="1"/>
    <col min="13062" max="13062" width="11.25" style="152" customWidth="1"/>
    <col min="13063" max="13069" width="12.625" style="152" customWidth="1"/>
    <col min="13070" max="13070" width="10.5" style="152" customWidth="1"/>
    <col min="13071" max="13314" width="9" style="152"/>
    <col min="13315" max="13315" width="42.625" style="152" customWidth="1"/>
    <col min="13316" max="13316" width="14" style="152" customWidth="1"/>
    <col min="13317" max="13317" width="9.25" style="152" bestFit="1" customWidth="1"/>
    <col min="13318" max="13318" width="11.25" style="152" customWidth="1"/>
    <col min="13319" max="13325" width="12.625" style="152" customWidth="1"/>
    <col min="13326" max="13326" width="10.5" style="152" customWidth="1"/>
    <col min="13327" max="13570" width="9" style="152"/>
    <col min="13571" max="13571" width="42.625" style="152" customWidth="1"/>
    <col min="13572" max="13572" width="14" style="152" customWidth="1"/>
    <col min="13573" max="13573" width="9.25" style="152" bestFit="1" customWidth="1"/>
    <col min="13574" max="13574" width="11.25" style="152" customWidth="1"/>
    <col min="13575" max="13581" width="12.625" style="152" customWidth="1"/>
    <col min="13582" max="13582" width="10.5" style="152" customWidth="1"/>
    <col min="13583" max="13826" width="9" style="152"/>
    <col min="13827" max="13827" width="42.625" style="152" customWidth="1"/>
    <col min="13828" max="13828" width="14" style="152" customWidth="1"/>
    <col min="13829" max="13829" width="9.25" style="152" bestFit="1" customWidth="1"/>
    <col min="13830" max="13830" width="11.25" style="152" customWidth="1"/>
    <col min="13831" max="13837" width="12.625" style="152" customWidth="1"/>
    <col min="13838" max="13838" width="10.5" style="152" customWidth="1"/>
    <col min="13839" max="14082" width="9" style="152"/>
    <col min="14083" max="14083" width="42.625" style="152" customWidth="1"/>
    <col min="14084" max="14084" width="14" style="152" customWidth="1"/>
    <col min="14085" max="14085" width="9.25" style="152" bestFit="1" customWidth="1"/>
    <col min="14086" max="14086" width="11.25" style="152" customWidth="1"/>
    <col min="14087" max="14093" width="12.625" style="152" customWidth="1"/>
    <col min="14094" max="14094" width="10.5" style="152" customWidth="1"/>
    <col min="14095" max="14338" width="9" style="152"/>
    <col min="14339" max="14339" width="42.625" style="152" customWidth="1"/>
    <col min="14340" max="14340" width="14" style="152" customWidth="1"/>
    <col min="14341" max="14341" width="9.25" style="152" bestFit="1" customWidth="1"/>
    <col min="14342" max="14342" width="11.25" style="152" customWidth="1"/>
    <col min="14343" max="14349" width="12.625" style="152" customWidth="1"/>
    <col min="14350" max="14350" width="10.5" style="152" customWidth="1"/>
    <col min="14351" max="14594" width="9" style="152"/>
    <col min="14595" max="14595" width="42.625" style="152" customWidth="1"/>
    <col min="14596" max="14596" width="14" style="152" customWidth="1"/>
    <col min="14597" max="14597" width="9.25" style="152" bestFit="1" customWidth="1"/>
    <col min="14598" max="14598" width="11.25" style="152" customWidth="1"/>
    <col min="14599" max="14605" width="12.625" style="152" customWidth="1"/>
    <col min="14606" max="14606" width="10.5" style="152" customWidth="1"/>
    <col min="14607" max="14850" width="9" style="152"/>
    <col min="14851" max="14851" width="42.625" style="152" customWidth="1"/>
    <col min="14852" max="14852" width="14" style="152" customWidth="1"/>
    <col min="14853" max="14853" width="9.25" style="152" bestFit="1" customWidth="1"/>
    <col min="14854" max="14854" width="11.25" style="152" customWidth="1"/>
    <col min="14855" max="14861" width="12.625" style="152" customWidth="1"/>
    <col min="14862" max="14862" width="10.5" style="152" customWidth="1"/>
    <col min="14863" max="15106" width="9" style="152"/>
    <col min="15107" max="15107" width="42.625" style="152" customWidth="1"/>
    <col min="15108" max="15108" width="14" style="152" customWidth="1"/>
    <col min="15109" max="15109" width="9.25" style="152" bestFit="1" customWidth="1"/>
    <col min="15110" max="15110" width="11.25" style="152" customWidth="1"/>
    <col min="15111" max="15117" width="12.625" style="152" customWidth="1"/>
    <col min="15118" max="15118" width="10.5" style="152" customWidth="1"/>
    <col min="15119" max="15362" width="9" style="152"/>
    <col min="15363" max="15363" width="42.625" style="152" customWidth="1"/>
    <col min="15364" max="15364" width="14" style="152" customWidth="1"/>
    <col min="15365" max="15365" width="9.25" style="152" bestFit="1" customWidth="1"/>
    <col min="15366" max="15366" width="11.25" style="152" customWidth="1"/>
    <col min="15367" max="15373" width="12.625" style="152" customWidth="1"/>
    <col min="15374" max="15374" width="10.5" style="152" customWidth="1"/>
    <col min="15375" max="15618" width="9" style="152"/>
    <col min="15619" max="15619" width="42.625" style="152" customWidth="1"/>
    <col min="15620" max="15620" width="14" style="152" customWidth="1"/>
    <col min="15621" max="15621" width="9.25" style="152" bestFit="1" customWidth="1"/>
    <col min="15622" max="15622" width="11.25" style="152" customWidth="1"/>
    <col min="15623" max="15629" width="12.625" style="152" customWidth="1"/>
    <col min="15630" max="15630" width="10.5" style="152" customWidth="1"/>
    <col min="15631" max="15874" width="9" style="152"/>
    <col min="15875" max="15875" width="42.625" style="152" customWidth="1"/>
    <col min="15876" max="15876" width="14" style="152" customWidth="1"/>
    <col min="15877" max="15877" width="9.25" style="152" bestFit="1" customWidth="1"/>
    <col min="15878" max="15878" width="11.25" style="152" customWidth="1"/>
    <col min="15879" max="15885" width="12.625" style="152" customWidth="1"/>
    <col min="15886" max="15886" width="10.5" style="152" customWidth="1"/>
    <col min="15887" max="16130" width="9" style="152"/>
    <col min="16131" max="16131" width="42.625" style="152" customWidth="1"/>
    <col min="16132" max="16132" width="14" style="152" customWidth="1"/>
    <col min="16133" max="16133" width="9.25" style="152" bestFit="1" customWidth="1"/>
    <col min="16134" max="16134" width="11.25" style="152" customWidth="1"/>
    <col min="16135" max="16141" width="12.625" style="152" customWidth="1"/>
    <col min="16142" max="16142" width="10.5" style="152" customWidth="1"/>
    <col min="16143" max="16384" width="9" style="152"/>
  </cols>
  <sheetData>
    <row r="1" spans="2:24" ht="13.5" thickBot="1"/>
    <row r="2" spans="2:24">
      <c r="B2" s="246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2:24" ht="21.75" customHeight="1">
      <c r="B3" s="249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50"/>
    </row>
    <row r="4" spans="2:24" s="125" customFormat="1">
      <c r="B4" s="363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5"/>
    </row>
    <row r="5" spans="2:24" s="125" customFormat="1">
      <c r="B5" s="363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</row>
    <row r="6" spans="2:24" s="125" customFormat="1">
      <c r="B6" s="363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5"/>
    </row>
    <row r="7" spans="2:24" s="125" customFormat="1">
      <c r="B7" s="363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5"/>
    </row>
    <row r="8" spans="2:24" s="125" customFormat="1">
      <c r="B8" s="363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5"/>
    </row>
    <row r="9" spans="2:24" s="125" customFormat="1" ht="13.5" thickBot="1">
      <c r="B9" s="126"/>
      <c r="C9" s="126"/>
      <c r="D9" s="127"/>
      <c r="E9" s="128"/>
      <c r="F9" s="129"/>
      <c r="G9" s="126"/>
      <c r="H9" s="126"/>
      <c r="I9" s="126"/>
      <c r="J9" s="130"/>
      <c r="K9" s="130"/>
      <c r="L9" s="130"/>
      <c r="M9" s="130"/>
      <c r="N9" s="130"/>
      <c r="O9" s="130"/>
    </row>
    <row r="10" spans="2:24" s="125" customFormat="1" ht="15">
      <c r="B10" s="251" t="s">
        <v>1294</v>
      </c>
      <c r="C10" s="252"/>
      <c r="D10" s="253"/>
      <c r="E10" s="254"/>
      <c r="F10" s="135"/>
      <c r="G10" s="136"/>
      <c r="H10" s="136"/>
      <c r="I10" s="134"/>
      <c r="J10" s="137"/>
      <c r="K10" s="137"/>
      <c r="L10" s="137"/>
      <c r="M10" s="137"/>
      <c r="N10" s="137"/>
      <c r="O10" s="138"/>
    </row>
    <row r="11" spans="2:24" s="125" customFormat="1" ht="15">
      <c r="B11" s="255" t="s">
        <v>1295</v>
      </c>
      <c r="C11" s="256" t="s">
        <v>1269</v>
      </c>
      <c r="D11" s="257"/>
      <c r="E11" s="258"/>
      <c r="F11" s="141"/>
      <c r="G11" s="142"/>
      <c r="H11" s="126"/>
      <c r="I11" s="128"/>
      <c r="J11" s="130"/>
      <c r="K11" s="130"/>
      <c r="L11" s="130"/>
      <c r="M11" s="130"/>
      <c r="N11" s="130"/>
      <c r="O11" s="143"/>
    </row>
    <row r="12" spans="2:24" s="125" customFormat="1" ht="15">
      <c r="B12" s="393" t="s">
        <v>1293</v>
      </c>
      <c r="C12" s="394"/>
      <c r="D12" s="257"/>
      <c r="E12" s="258"/>
      <c r="F12" s="141"/>
      <c r="G12" s="142"/>
      <c r="H12" s="126"/>
      <c r="I12" s="128"/>
      <c r="J12" s="130"/>
      <c r="K12" s="130"/>
      <c r="L12" s="130"/>
      <c r="M12" s="130"/>
      <c r="N12" s="130"/>
      <c r="O12" s="143"/>
    </row>
    <row r="13" spans="2:24" s="125" customFormat="1" ht="15.75" thickBot="1">
      <c r="B13" s="259" t="s">
        <v>1296</v>
      </c>
      <c r="C13" s="405" t="s">
        <v>1291</v>
      </c>
      <c r="D13" s="405"/>
      <c r="E13" s="405"/>
      <c r="F13" s="148"/>
      <c r="G13" s="149"/>
      <c r="H13" s="149"/>
      <c r="I13" s="147"/>
      <c r="J13" s="150"/>
      <c r="K13" s="150"/>
      <c r="L13" s="150"/>
      <c r="M13" s="150"/>
      <c r="N13" s="150"/>
      <c r="O13" s="151"/>
    </row>
    <row r="14" spans="2:24" s="125" customFormat="1" ht="16.5" thickBot="1">
      <c r="B14" s="406" t="s">
        <v>1300</v>
      </c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8"/>
    </row>
    <row r="15" spans="2:24" ht="13.5" thickBot="1">
      <c r="B15" s="304" t="s">
        <v>71</v>
      </c>
      <c r="C15" s="305" t="s">
        <v>74</v>
      </c>
      <c r="D15" s="305" t="s">
        <v>77</v>
      </c>
      <c r="E15" s="305" t="s">
        <v>1251</v>
      </c>
      <c r="F15" s="305">
        <v>1</v>
      </c>
      <c r="G15" s="305">
        <v>2</v>
      </c>
      <c r="H15" s="305">
        <v>3</v>
      </c>
      <c r="I15" s="305">
        <v>4</v>
      </c>
      <c r="J15" s="305">
        <v>5</v>
      </c>
      <c r="K15" s="305">
        <v>6</v>
      </c>
      <c r="L15" s="305">
        <v>7</v>
      </c>
      <c r="M15" s="306">
        <v>8</v>
      </c>
      <c r="N15" s="305">
        <v>9</v>
      </c>
      <c r="O15" s="307">
        <v>10</v>
      </c>
    </row>
    <row r="16" spans="2:24" s="320" customFormat="1">
      <c r="B16" s="308">
        <v>1</v>
      </c>
      <c r="C16" s="321" t="s">
        <v>1304</v>
      </c>
      <c r="D16" s="322">
        <f>32236.28</f>
        <v>32236.28</v>
      </c>
      <c r="E16" s="323">
        <f>D16/D65</f>
        <v>1.5460468669322554E-2</v>
      </c>
      <c r="F16" s="164">
        <v>1</v>
      </c>
      <c r="G16" s="335"/>
      <c r="H16" s="335"/>
      <c r="I16" s="335"/>
      <c r="J16" s="335"/>
      <c r="K16" s="335"/>
      <c r="L16" s="335"/>
      <c r="M16" s="335"/>
      <c r="N16" s="335"/>
      <c r="O16" s="335"/>
      <c r="T16" s="325">
        <f>SUM(F16:S16)</f>
        <v>1</v>
      </c>
      <c r="V16" s="326">
        <v>42284.02</v>
      </c>
      <c r="W16" s="327">
        <f>V16/10</f>
        <v>4228.402</v>
      </c>
      <c r="X16" s="328">
        <f>W16/D60</f>
        <v>3.0707275719673289E-2</v>
      </c>
    </row>
    <row r="17" spans="2:24" ht="14.25">
      <c r="B17" s="308"/>
      <c r="C17" s="329"/>
      <c r="D17" s="162"/>
      <c r="E17" s="163"/>
      <c r="F17" s="309">
        <f>F16*$D$16</f>
        <v>32236.28</v>
      </c>
      <c r="G17" s="309"/>
      <c r="H17" s="309"/>
      <c r="I17" s="309"/>
      <c r="J17" s="309"/>
      <c r="K17" s="309"/>
      <c r="L17" s="309"/>
      <c r="M17" s="309"/>
      <c r="N17" s="309"/>
      <c r="O17" s="309"/>
      <c r="T17" s="336">
        <f t="shared" ref="T17:T62" si="0">SUM(F17:S17)</f>
        <v>32236.28</v>
      </c>
      <c r="V17" s="326">
        <f>26182.8</f>
        <v>26182.799999999999</v>
      </c>
      <c r="W17" s="126"/>
      <c r="X17" s="328">
        <f>V17/D16</f>
        <v>0.81221530523993468</v>
      </c>
    </row>
    <row r="18" spans="2:24" ht="14.25">
      <c r="B18" s="308">
        <v>2</v>
      </c>
      <c r="C18" s="330" t="s">
        <v>224</v>
      </c>
      <c r="D18" s="162">
        <v>11763.89</v>
      </c>
      <c r="E18" s="163">
        <f>D18/D65</f>
        <v>5.6419429529200298E-3</v>
      </c>
      <c r="F18" s="164">
        <v>1</v>
      </c>
      <c r="G18" s="173"/>
      <c r="H18" s="165"/>
      <c r="I18" s="166"/>
      <c r="J18" s="166"/>
      <c r="K18" s="166"/>
      <c r="L18" s="167"/>
      <c r="M18" s="166"/>
      <c r="N18" s="168"/>
      <c r="O18" s="310"/>
      <c r="T18" s="325">
        <f t="shared" si="0"/>
        <v>1</v>
      </c>
    </row>
    <row r="19" spans="2:24" ht="14.25">
      <c r="B19" s="308"/>
      <c r="C19" s="331"/>
      <c r="D19" s="162"/>
      <c r="E19" s="163"/>
      <c r="F19" s="170">
        <f>$D18*F18</f>
        <v>11763.89</v>
      </c>
      <c r="G19" s="170">
        <f>$D18*G18</f>
        <v>0</v>
      </c>
      <c r="H19" s="170"/>
      <c r="I19" s="166"/>
      <c r="J19" s="166"/>
      <c r="K19" s="166"/>
      <c r="L19" s="167"/>
      <c r="M19" s="166"/>
      <c r="N19" s="168"/>
      <c r="O19" s="310"/>
      <c r="T19" s="336">
        <f t="shared" si="0"/>
        <v>11763.89</v>
      </c>
    </row>
    <row r="20" spans="2:24" ht="14.25">
      <c r="B20" s="308">
        <v>3</v>
      </c>
      <c r="C20" s="330" t="s">
        <v>1252</v>
      </c>
      <c r="D20" s="162">
        <v>106533.77</v>
      </c>
      <c r="E20" s="163">
        <f>D20/D65</f>
        <v>5.1093426825608142E-2</v>
      </c>
      <c r="F20" s="173"/>
      <c r="G20" s="172">
        <v>0.6</v>
      </c>
      <c r="H20" s="172">
        <v>0.4</v>
      </c>
      <c r="I20" s="166"/>
      <c r="J20" s="166"/>
      <c r="K20" s="166"/>
      <c r="L20" s="167"/>
      <c r="M20" s="166"/>
      <c r="N20" s="168"/>
      <c r="O20" s="310"/>
      <c r="T20" s="325">
        <f t="shared" si="0"/>
        <v>1</v>
      </c>
    </row>
    <row r="21" spans="2:24" ht="14.25">
      <c r="B21" s="308"/>
      <c r="C21" s="331"/>
      <c r="D21" s="162"/>
      <c r="E21" s="163"/>
      <c r="F21" s="170"/>
      <c r="G21" s="170">
        <f>D20*G20</f>
        <v>63920.262000000002</v>
      </c>
      <c r="H21" s="170">
        <f>D20*H20</f>
        <v>42613.508000000002</v>
      </c>
      <c r="I21" s="166"/>
      <c r="J21" s="174"/>
      <c r="K21" s="174"/>
      <c r="L21" s="167"/>
      <c r="M21" s="166"/>
      <c r="N21" s="168"/>
      <c r="O21" s="310"/>
      <c r="T21" s="336">
        <f t="shared" si="0"/>
        <v>106533.77</v>
      </c>
    </row>
    <row r="22" spans="2:24" ht="14.25">
      <c r="B22" s="308">
        <v>4</v>
      </c>
      <c r="C22" s="330" t="s">
        <v>119</v>
      </c>
      <c r="D22" s="162">
        <v>108760.52</v>
      </c>
      <c r="E22" s="163">
        <f>D22/D65</f>
        <v>5.2161372587631982E-2</v>
      </c>
      <c r="F22" s="166"/>
      <c r="G22" s="173"/>
      <c r="H22" s="172">
        <v>0.5</v>
      </c>
      <c r="I22" s="172">
        <v>0.5</v>
      </c>
      <c r="J22" s="175"/>
      <c r="K22" s="175"/>
      <c r="L22" s="176"/>
      <c r="M22" s="177"/>
      <c r="N22" s="168"/>
      <c r="O22" s="310"/>
      <c r="T22" s="325">
        <f t="shared" si="0"/>
        <v>1</v>
      </c>
    </row>
    <row r="23" spans="2:24" ht="14.25">
      <c r="B23" s="308"/>
      <c r="C23" s="331"/>
      <c r="D23" s="162"/>
      <c r="E23" s="163"/>
      <c r="F23" s="166"/>
      <c r="G23" s="170">
        <f>D22*G22</f>
        <v>0</v>
      </c>
      <c r="H23" s="170">
        <f>D22*H22</f>
        <v>54380.26</v>
      </c>
      <c r="I23" s="170">
        <f>D22*I22</f>
        <v>54380.26</v>
      </c>
      <c r="J23" s="178"/>
      <c r="K23" s="178"/>
      <c r="L23" s="167"/>
      <c r="M23" s="166"/>
      <c r="N23" s="168"/>
      <c r="O23" s="310"/>
      <c r="T23" s="336">
        <f t="shared" si="0"/>
        <v>108760.52</v>
      </c>
    </row>
    <row r="24" spans="2:24" ht="14.25">
      <c r="B24" s="308">
        <v>5</v>
      </c>
      <c r="C24" s="330" t="s">
        <v>226</v>
      </c>
      <c r="D24" s="162">
        <v>82081.72</v>
      </c>
      <c r="E24" s="163">
        <f>D24/D65</f>
        <v>3.9366262496296302E-2</v>
      </c>
      <c r="F24" s="166"/>
      <c r="G24" s="173"/>
      <c r="H24" s="173"/>
      <c r="I24" s="172">
        <v>0.6</v>
      </c>
      <c r="J24" s="172">
        <v>0.4</v>
      </c>
      <c r="K24" s="179"/>
      <c r="L24" s="179"/>
      <c r="M24" s="166"/>
      <c r="N24" s="168"/>
      <c r="O24" s="310"/>
      <c r="T24" s="325">
        <f t="shared" si="0"/>
        <v>1</v>
      </c>
    </row>
    <row r="25" spans="2:24" ht="14.25">
      <c r="B25" s="308"/>
      <c r="C25" s="332"/>
      <c r="D25" s="162"/>
      <c r="E25" s="163"/>
      <c r="F25" s="166"/>
      <c r="G25" s="170"/>
      <c r="H25" s="170">
        <f t="shared" ref="H25:J25" si="1">$D24*H24</f>
        <v>0</v>
      </c>
      <c r="I25" s="170">
        <f t="shared" si="1"/>
        <v>49249.031999999999</v>
      </c>
      <c r="J25" s="170">
        <f t="shared" si="1"/>
        <v>32832.688000000002</v>
      </c>
      <c r="K25" s="170"/>
      <c r="L25" s="180"/>
      <c r="M25" s="166"/>
      <c r="N25" s="168"/>
      <c r="O25" s="310"/>
      <c r="T25" s="336">
        <f t="shared" si="0"/>
        <v>82081.72</v>
      </c>
    </row>
    <row r="26" spans="2:24" ht="14.25">
      <c r="B26" s="308">
        <v>6</v>
      </c>
      <c r="C26" s="333" t="s">
        <v>124</v>
      </c>
      <c r="D26" s="162">
        <v>378357.73</v>
      </c>
      <c r="E26" s="163">
        <f>D26/D65</f>
        <v>0.1814597661535699</v>
      </c>
      <c r="F26" s="166"/>
      <c r="G26" s="166"/>
      <c r="H26" s="166"/>
      <c r="I26" s="179"/>
      <c r="J26" s="172">
        <v>0.5</v>
      </c>
      <c r="K26" s="172">
        <v>0.5</v>
      </c>
      <c r="L26" s="204"/>
      <c r="M26" s="173"/>
      <c r="N26" s="182"/>
      <c r="O26" s="310"/>
      <c r="T26" s="325">
        <f t="shared" si="0"/>
        <v>1</v>
      </c>
    </row>
    <row r="27" spans="2:24" ht="14.25">
      <c r="B27" s="308"/>
      <c r="C27" s="332"/>
      <c r="D27" s="162"/>
      <c r="E27" s="163"/>
      <c r="F27" s="166"/>
      <c r="G27" s="166"/>
      <c r="H27" s="166"/>
      <c r="I27" s="170">
        <f>$D26*I26</f>
        <v>0</v>
      </c>
      <c r="J27" s="170">
        <f>$D26*J26</f>
        <v>189178.86499999999</v>
      </c>
      <c r="K27" s="170">
        <f>$D26*K26</f>
        <v>189178.86499999999</v>
      </c>
      <c r="L27" s="180">
        <f>$D26*L26</f>
        <v>0</v>
      </c>
      <c r="M27" s="170">
        <f>$D26*M26</f>
        <v>0</v>
      </c>
      <c r="N27" s="183"/>
      <c r="O27" s="310"/>
      <c r="T27" s="336">
        <f t="shared" si="0"/>
        <v>378357.73</v>
      </c>
    </row>
    <row r="28" spans="2:24" ht="14.25">
      <c r="B28" s="308">
        <v>7</v>
      </c>
      <c r="C28" s="333" t="s">
        <v>227</v>
      </c>
      <c r="D28" s="162">
        <v>323308.86</v>
      </c>
      <c r="E28" s="163">
        <f>D28/D65</f>
        <v>0.15505841556607622</v>
      </c>
      <c r="F28" s="166"/>
      <c r="G28" s="166"/>
      <c r="H28" s="173"/>
      <c r="I28" s="173"/>
      <c r="J28" s="172">
        <v>0.3</v>
      </c>
      <c r="K28" s="172">
        <v>0.7</v>
      </c>
      <c r="L28" s="184"/>
      <c r="M28" s="175"/>
      <c r="N28" s="168"/>
      <c r="O28" s="310"/>
      <c r="T28" s="325">
        <f t="shared" si="0"/>
        <v>1</v>
      </c>
    </row>
    <row r="29" spans="2:24" ht="14.25">
      <c r="B29" s="308"/>
      <c r="C29" s="332"/>
      <c r="D29" s="162"/>
      <c r="E29" s="163"/>
      <c r="F29" s="166"/>
      <c r="G29" s="166"/>
      <c r="H29" s="170">
        <f>$D28*H28</f>
        <v>0</v>
      </c>
      <c r="I29" s="170">
        <f>$D28*I28</f>
        <v>0</v>
      </c>
      <c r="J29" s="170">
        <f>$D28*J28</f>
        <v>96992.657999999996</v>
      </c>
      <c r="K29" s="178">
        <f>K28*D28</f>
        <v>226316.20199999999</v>
      </c>
      <c r="L29" s="180"/>
      <c r="M29" s="170"/>
      <c r="N29" s="168"/>
      <c r="O29" s="310"/>
      <c r="T29" s="336">
        <f t="shared" si="0"/>
        <v>323308.86</v>
      </c>
    </row>
    <row r="30" spans="2:24" ht="14.25">
      <c r="B30" s="308">
        <v>8</v>
      </c>
      <c r="C30" s="333" t="s">
        <v>433</v>
      </c>
      <c r="D30" s="162">
        <v>6008.12</v>
      </c>
      <c r="E30" s="163">
        <f>D30/D65</f>
        <v>2.8814848059866157E-3</v>
      </c>
      <c r="F30" s="166"/>
      <c r="G30" s="175"/>
      <c r="H30" s="172">
        <v>1</v>
      </c>
      <c r="I30" s="179"/>
      <c r="J30" s="179"/>
      <c r="K30" s="179"/>
      <c r="L30" s="185"/>
      <c r="M30" s="175"/>
      <c r="N30" s="168"/>
      <c r="O30" s="310"/>
      <c r="T30" s="325">
        <f t="shared" si="0"/>
        <v>1</v>
      </c>
    </row>
    <row r="31" spans="2:24" ht="14.25">
      <c r="B31" s="308"/>
      <c r="C31" s="332"/>
      <c r="D31" s="162"/>
      <c r="E31" s="163"/>
      <c r="F31" s="166"/>
      <c r="G31" s="178"/>
      <c r="H31" s="170">
        <f>$D30*H30</f>
        <v>6008.12</v>
      </c>
      <c r="I31" s="170"/>
      <c r="J31" s="170"/>
      <c r="K31" s="170"/>
      <c r="L31" s="180"/>
      <c r="M31" s="178"/>
      <c r="N31" s="168"/>
      <c r="O31" s="310"/>
      <c r="T31" s="336">
        <f t="shared" si="0"/>
        <v>6008.12</v>
      </c>
    </row>
    <row r="32" spans="2:24" ht="14.25">
      <c r="B32" s="308">
        <v>9</v>
      </c>
      <c r="C32" s="333" t="s">
        <v>228</v>
      </c>
      <c r="D32" s="162">
        <v>262995.53999999998</v>
      </c>
      <c r="E32" s="163">
        <f>D32/D65</f>
        <v>0.12613224312301438</v>
      </c>
      <c r="F32" s="166"/>
      <c r="G32" s="166"/>
      <c r="H32" s="166"/>
      <c r="I32" s="173"/>
      <c r="J32" s="173"/>
      <c r="K32" s="172">
        <v>0.4</v>
      </c>
      <c r="L32" s="186">
        <v>0.6</v>
      </c>
      <c r="M32" s="205"/>
      <c r="N32" s="205"/>
      <c r="O32" s="310"/>
      <c r="T32" s="325">
        <f t="shared" si="0"/>
        <v>1</v>
      </c>
    </row>
    <row r="33" spans="2:20" ht="14.25">
      <c r="B33" s="308"/>
      <c r="C33" s="332"/>
      <c r="D33" s="162"/>
      <c r="E33" s="163"/>
      <c r="F33" s="166"/>
      <c r="G33" s="166"/>
      <c r="H33" s="166"/>
      <c r="I33" s="170">
        <f>$D32*I32</f>
        <v>0</v>
      </c>
      <c r="J33" s="170">
        <f>$D32*J32</f>
        <v>0</v>
      </c>
      <c r="K33" s="170">
        <f>$D32*K32</f>
        <v>105198.216</v>
      </c>
      <c r="L33" s="187">
        <f>L32*D32</f>
        <v>157797.32399999999</v>
      </c>
      <c r="M33" s="188">
        <f>M32*D32</f>
        <v>0</v>
      </c>
      <c r="N33" s="183">
        <f>N32*D32</f>
        <v>0</v>
      </c>
      <c r="O33" s="310"/>
      <c r="T33" s="336">
        <f t="shared" si="0"/>
        <v>262995.53999999998</v>
      </c>
    </row>
    <row r="34" spans="2:20" ht="14.25">
      <c r="B34" s="308">
        <v>10</v>
      </c>
      <c r="C34" s="333" t="s">
        <v>516</v>
      </c>
      <c r="D34" s="162">
        <v>184236.23</v>
      </c>
      <c r="E34" s="311">
        <f>D34/D65</f>
        <v>8.8359403183900384E-2</v>
      </c>
      <c r="F34" s="166"/>
      <c r="G34" s="166"/>
      <c r="H34" s="166"/>
      <c r="I34" s="173"/>
      <c r="J34" s="173"/>
      <c r="K34" s="172">
        <v>0.4</v>
      </c>
      <c r="L34" s="186">
        <v>0.6</v>
      </c>
      <c r="M34" s="205"/>
      <c r="N34" s="168"/>
      <c r="O34" s="310"/>
      <c r="T34" s="325">
        <f t="shared" si="0"/>
        <v>1</v>
      </c>
    </row>
    <row r="35" spans="2:20" ht="14.25">
      <c r="B35" s="308"/>
      <c r="C35" s="332"/>
      <c r="D35" s="162"/>
      <c r="E35" s="163"/>
      <c r="F35" s="166"/>
      <c r="G35" s="166"/>
      <c r="H35" s="166"/>
      <c r="I35" s="170">
        <f>$D34*I34</f>
        <v>0</v>
      </c>
      <c r="J35" s="170">
        <f>$D34*J34</f>
        <v>0</v>
      </c>
      <c r="K35" s="170">
        <f>$D34*K34</f>
        <v>73694.492000000013</v>
      </c>
      <c r="L35" s="180">
        <f>L34*D34</f>
        <v>110541.738</v>
      </c>
      <c r="M35" s="170">
        <f>M34*D34</f>
        <v>0</v>
      </c>
      <c r="N35" s="168"/>
      <c r="O35" s="310"/>
      <c r="T35" s="336">
        <f t="shared" si="0"/>
        <v>184236.23</v>
      </c>
    </row>
    <row r="36" spans="2:20" ht="14.25">
      <c r="B36" s="308">
        <v>11</v>
      </c>
      <c r="C36" s="333" t="s">
        <v>5</v>
      </c>
      <c r="D36" s="162">
        <v>73966.679999999993</v>
      </c>
      <c r="E36" s="163">
        <f>D36/D65</f>
        <v>3.5474302205893704E-2</v>
      </c>
      <c r="F36" s="166"/>
      <c r="G36" s="166"/>
      <c r="H36" s="166"/>
      <c r="I36" s="179"/>
      <c r="J36" s="179"/>
      <c r="K36" s="179"/>
      <c r="L36" s="173"/>
      <c r="M36" s="173"/>
      <c r="N36" s="172">
        <v>0.5</v>
      </c>
      <c r="O36" s="312">
        <v>0.5</v>
      </c>
      <c r="T36" s="325">
        <f t="shared" si="0"/>
        <v>1</v>
      </c>
    </row>
    <row r="37" spans="2:20" ht="14.25">
      <c r="B37" s="308"/>
      <c r="C37" s="332"/>
      <c r="D37" s="162"/>
      <c r="E37" s="163"/>
      <c r="F37" s="166"/>
      <c r="G37" s="166"/>
      <c r="H37" s="166"/>
      <c r="I37" s="170"/>
      <c r="J37" s="170"/>
      <c r="K37" s="170"/>
      <c r="L37" s="189">
        <f>L36*$D36</f>
        <v>0</v>
      </c>
      <c r="M37" s="189">
        <f t="shared" ref="M37:O37" si="2">M36*$D36</f>
        <v>0</v>
      </c>
      <c r="N37" s="189">
        <f t="shared" si="2"/>
        <v>36983.339999999997</v>
      </c>
      <c r="O37" s="313">
        <f t="shared" si="2"/>
        <v>36983.339999999997</v>
      </c>
      <c r="T37" s="336">
        <f t="shared" si="0"/>
        <v>73966.679999999993</v>
      </c>
    </row>
    <row r="38" spans="2:20" ht="14.25">
      <c r="B38" s="308">
        <v>12</v>
      </c>
      <c r="C38" s="333" t="s">
        <v>45</v>
      </c>
      <c r="D38" s="162">
        <v>32621.24</v>
      </c>
      <c r="E38" s="163">
        <f>D38/D65</f>
        <v>1.5645094873678097E-2</v>
      </c>
      <c r="F38" s="166"/>
      <c r="G38" s="166"/>
      <c r="H38" s="172">
        <v>0.2</v>
      </c>
      <c r="I38" s="173"/>
      <c r="J38" s="173"/>
      <c r="K38" s="172">
        <v>0.6</v>
      </c>
      <c r="L38" s="172">
        <v>0.2</v>
      </c>
      <c r="M38" s="205"/>
      <c r="N38" s="205"/>
      <c r="O38" s="310"/>
      <c r="T38" s="325">
        <f t="shared" si="0"/>
        <v>1</v>
      </c>
    </row>
    <row r="39" spans="2:20" ht="14.25">
      <c r="B39" s="308"/>
      <c r="C39" s="332"/>
      <c r="D39" s="162"/>
      <c r="E39" s="163"/>
      <c r="F39" s="166"/>
      <c r="G39" s="166"/>
      <c r="H39" s="170">
        <f t="shared" ref="H39" si="3">H38*$D38</f>
        <v>6524.2480000000005</v>
      </c>
      <c r="I39" s="170">
        <f>$D38*I38</f>
        <v>0</v>
      </c>
      <c r="J39" s="170">
        <f>$D38*J38</f>
        <v>0</v>
      </c>
      <c r="K39" s="170">
        <f>$D38*K38</f>
        <v>19572.743999999999</v>
      </c>
      <c r="L39" s="189">
        <f>L38*D38</f>
        <v>6524.2480000000005</v>
      </c>
      <c r="M39" s="190">
        <f>M38*D38</f>
        <v>0</v>
      </c>
      <c r="N39" s="168">
        <f>N38*D38</f>
        <v>0</v>
      </c>
      <c r="O39" s="310"/>
      <c r="T39" s="336">
        <f t="shared" si="0"/>
        <v>32621.239999999998</v>
      </c>
    </row>
    <row r="40" spans="2:20" ht="14.25">
      <c r="B40" s="308">
        <v>13</v>
      </c>
      <c r="C40" s="46" t="s">
        <v>18</v>
      </c>
      <c r="D40" s="162">
        <v>14906.76</v>
      </c>
      <c r="E40" s="163">
        <f>D40/D65</f>
        <v>7.1492584113647941E-3</v>
      </c>
      <c r="F40" s="166"/>
      <c r="G40" s="175"/>
      <c r="H40" s="175"/>
      <c r="I40" s="206"/>
      <c r="J40" s="173"/>
      <c r="K40" s="173"/>
      <c r="L40" s="181">
        <v>0.3</v>
      </c>
      <c r="M40" s="172">
        <v>0.7</v>
      </c>
      <c r="N40" s="173"/>
      <c r="O40" s="310"/>
      <c r="T40" s="325">
        <f t="shared" si="0"/>
        <v>1</v>
      </c>
    </row>
    <row r="41" spans="2:20" ht="14.25">
      <c r="B41" s="308"/>
      <c r="C41" s="332"/>
      <c r="D41" s="162"/>
      <c r="E41" s="163"/>
      <c r="F41" s="166"/>
      <c r="G41" s="178"/>
      <c r="H41" s="178"/>
      <c r="I41" s="170"/>
      <c r="J41" s="170">
        <f>$D40*J40</f>
        <v>0</v>
      </c>
      <c r="K41" s="170">
        <f>$D40*K40</f>
        <v>0</v>
      </c>
      <c r="L41" s="180">
        <f>$D40*L40</f>
        <v>4472.0280000000002</v>
      </c>
      <c r="M41" s="170">
        <f>$D40*M40</f>
        <v>10434.732</v>
      </c>
      <c r="N41" s="183">
        <f>N40*D40</f>
        <v>0</v>
      </c>
      <c r="O41" s="310"/>
      <c r="T41" s="336">
        <f t="shared" si="0"/>
        <v>14906.76</v>
      </c>
    </row>
    <row r="42" spans="2:20" ht="14.25">
      <c r="B42" s="308">
        <v>14</v>
      </c>
      <c r="C42" s="333" t="s">
        <v>47</v>
      </c>
      <c r="D42" s="162">
        <v>36459.870000000003</v>
      </c>
      <c r="E42" s="163">
        <f>D42/D65</f>
        <v>1.7486095722663204E-2</v>
      </c>
      <c r="F42" s="166"/>
      <c r="G42" s="175"/>
      <c r="H42" s="172">
        <v>0.2</v>
      </c>
      <c r="I42" s="173"/>
      <c r="J42" s="173"/>
      <c r="K42" s="172">
        <v>0.6</v>
      </c>
      <c r="L42" s="181">
        <v>0.2</v>
      </c>
      <c r="M42" s="173"/>
      <c r="N42" s="168"/>
      <c r="O42" s="310"/>
      <c r="T42" s="325">
        <f t="shared" si="0"/>
        <v>1</v>
      </c>
    </row>
    <row r="43" spans="2:20" ht="14.25">
      <c r="B43" s="308"/>
      <c r="C43" s="332"/>
      <c r="D43" s="162"/>
      <c r="E43" s="163"/>
      <c r="F43" s="166"/>
      <c r="G43" s="178"/>
      <c r="H43" s="170">
        <f t="shared" ref="H43" si="4">H42*$D42</f>
        <v>7291.9740000000011</v>
      </c>
      <c r="I43" s="170">
        <f>$D42*I42</f>
        <v>0</v>
      </c>
      <c r="J43" s="170">
        <f>$D42*J42</f>
        <v>0</v>
      </c>
      <c r="K43" s="170">
        <f>$D42*K42</f>
        <v>21875.922000000002</v>
      </c>
      <c r="L43" s="180">
        <f>$D42*L42</f>
        <v>7291.9740000000011</v>
      </c>
      <c r="M43" s="170">
        <f>$D42*M42</f>
        <v>0</v>
      </c>
      <c r="N43" s="168"/>
      <c r="O43" s="310"/>
      <c r="T43" s="336">
        <f t="shared" si="0"/>
        <v>36459.870000000003</v>
      </c>
    </row>
    <row r="44" spans="2:20" ht="14.25">
      <c r="B44" s="308">
        <v>15</v>
      </c>
      <c r="C44" s="333" t="s">
        <v>22</v>
      </c>
      <c r="D44" s="162">
        <v>47457.97</v>
      </c>
      <c r="E44" s="163">
        <f>D44/D65</f>
        <v>2.2760767008310194E-2</v>
      </c>
      <c r="F44" s="166"/>
      <c r="G44" s="173"/>
      <c r="H44" s="179"/>
      <c r="I44" s="179"/>
      <c r="J44" s="173"/>
      <c r="K44" s="173"/>
      <c r="L44" s="204"/>
      <c r="M44" s="204"/>
      <c r="N44" s="181">
        <v>1</v>
      </c>
      <c r="O44" s="310"/>
      <c r="T44" s="325">
        <f t="shared" si="0"/>
        <v>1</v>
      </c>
    </row>
    <row r="45" spans="2:20" ht="14.25">
      <c r="B45" s="308"/>
      <c r="C45" s="332"/>
      <c r="D45" s="162"/>
      <c r="E45" s="163"/>
      <c r="F45" s="166"/>
      <c r="G45" s="191"/>
      <c r="H45" s="178"/>
      <c r="I45" s="170"/>
      <c r="J45" s="170"/>
      <c r="K45" s="170">
        <f t="shared" ref="K45:L45" si="5">$D44*K44</f>
        <v>0</v>
      </c>
      <c r="L45" s="180">
        <f t="shared" si="5"/>
        <v>0</v>
      </c>
      <c r="M45" s="178">
        <f>M44*D44</f>
        <v>0</v>
      </c>
      <c r="N45" s="183">
        <f>N44*D44</f>
        <v>47457.97</v>
      </c>
      <c r="O45" s="310"/>
      <c r="T45" s="336">
        <f t="shared" si="0"/>
        <v>47457.97</v>
      </c>
    </row>
    <row r="46" spans="2:20" ht="14.25">
      <c r="B46" s="308">
        <v>16</v>
      </c>
      <c r="C46" s="333" t="s">
        <v>230</v>
      </c>
      <c r="D46" s="162">
        <v>3093.79</v>
      </c>
      <c r="E46" s="163">
        <f>D46/D65</f>
        <v>1.4837767684256194E-3</v>
      </c>
      <c r="F46" s="166"/>
      <c r="G46" s="173"/>
      <c r="H46" s="179"/>
      <c r="I46" s="173"/>
      <c r="J46" s="173"/>
      <c r="K46" s="206"/>
      <c r="L46" s="207"/>
      <c r="M46" s="173"/>
      <c r="N46" s="172">
        <v>1</v>
      </c>
      <c r="O46" s="310"/>
      <c r="T46" s="325">
        <f t="shared" si="0"/>
        <v>1</v>
      </c>
    </row>
    <row r="47" spans="2:20" ht="14.25">
      <c r="B47" s="308"/>
      <c r="C47" s="332"/>
      <c r="D47" s="162"/>
      <c r="E47" s="163"/>
      <c r="F47" s="166"/>
      <c r="G47" s="191"/>
      <c r="H47" s="178"/>
      <c r="I47" s="170">
        <f>$D46*I46</f>
        <v>0</v>
      </c>
      <c r="J47" s="170">
        <f>$D46*J46</f>
        <v>0</v>
      </c>
      <c r="K47" s="178"/>
      <c r="L47" s="192"/>
      <c r="M47" s="178">
        <f>M46*D46</f>
        <v>0</v>
      </c>
      <c r="N47" s="183">
        <f>N46*D46</f>
        <v>3093.79</v>
      </c>
      <c r="O47" s="310"/>
      <c r="T47" s="336">
        <f t="shared" si="0"/>
        <v>3093.79</v>
      </c>
    </row>
    <row r="48" spans="2:20" ht="14.25">
      <c r="B48" s="308">
        <v>17</v>
      </c>
      <c r="C48" s="333" t="s">
        <v>231</v>
      </c>
      <c r="D48" s="162">
        <v>22148.94</v>
      </c>
      <c r="E48" s="163">
        <f>D48/D65</f>
        <v>1.062259643261273E-2</v>
      </c>
      <c r="F48" s="166"/>
      <c r="G48" s="175"/>
      <c r="H48" s="175"/>
      <c r="I48" s="173"/>
      <c r="J48" s="173"/>
      <c r="K48" s="173"/>
      <c r="L48" s="173"/>
      <c r="M48" s="172">
        <v>1</v>
      </c>
      <c r="N48" s="173"/>
      <c r="O48" s="310"/>
      <c r="T48" s="325">
        <f t="shared" si="0"/>
        <v>1</v>
      </c>
    </row>
    <row r="49" spans="2:20" ht="14.25">
      <c r="B49" s="314"/>
      <c r="C49" s="332"/>
      <c r="D49" s="193"/>
      <c r="E49" s="165"/>
      <c r="F49" s="166"/>
      <c r="G49" s="170"/>
      <c r="H49" s="170"/>
      <c r="I49" s="170">
        <f>I48*$D48</f>
        <v>0</v>
      </c>
      <c r="J49" s="170">
        <f t="shared" ref="J49:N49" si="6">J48*$D48</f>
        <v>0</v>
      </c>
      <c r="K49" s="170">
        <f t="shared" si="6"/>
        <v>0</v>
      </c>
      <c r="L49" s="170">
        <f t="shared" si="6"/>
        <v>0</v>
      </c>
      <c r="M49" s="170">
        <f t="shared" si="6"/>
        <v>22148.94</v>
      </c>
      <c r="N49" s="170">
        <f t="shared" si="6"/>
        <v>0</v>
      </c>
      <c r="O49" s="310"/>
      <c r="T49" s="336">
        <f t="shared" si="0"/>
        <v>22148.94</v>
      </c>
    </row>
    <row r="50" spans="2:20" ht="14.25">
      <c r="B50" s="308">
        <v>18</v>
      </c>
      <c r="C50" s="333" t="s">
        <v>746</v>
      </c>
      <c r="D50" s="162">
        <v>164557.43</v>
      </c>
      <c r="E50" s="163">
        <f>D50/D65</f>
        <v>7.892148197060081E-2</v>
      </c>
      <c r="F50" s="166"/>
      <c r="G50" s="170"/>
      <c r="H50" s="195">
        <v>0.2</v>
      </c>
      <c r="I50" s="208"/>
      <c r="J50" s="208"/>
      <c r="K50" s="172">
        <v>0.6</v>
      </c>
      <c r="L50" s="181">
        <v>0.2</v>
      </c>
      <c r="M50" s="208"/>
      <c r="N50" s="208"/>
      <c r="O50" s="315"/>
      <c r="T50" s="325">
        <f t="shared" si="0"/>
        <v>1</v>
      </c>
    </row>
    <row r="51" spans="2:20" ht="14.25">
      <c r="B51" s="308"/>
      <c r="C51" s="332"/>
      <c r="D51" s="193"/>
      <c r="E51" s="165"/>
      <c r="F51" s="166"/>
      <c r="G51" s="170"/>
      <c r="H51" s="170">
        <f t="shared" ref="H51" si="7">H50*$D50</f>
        <v>32911.485999999997</v>
      </c>
      <c r="I51" s="170">
        <f>I50*$D50</f>
        <v>0</v>
      </c>
      <c r="J51" s="170">
        <f t="shared" ref="J51:N51" si="8">J50*$D50</f>
        <v>0</v>
      </c>
      <c r="K51" s="170">
        <f t="shared" si="8"/>
        <v>98734.457999999999</v>
      </c>
      <c r="L51" s="170">
        <f t="shared" si="8"/>
        <v>32911.485999999997</v>
      </c>
      <c r="M51" s="170">
        <f t="shared" si="8"/>
        <v>0</v>
      </c>
      <c r="N51" s="170">
        <f t="shared" si="8"/>
        <v>0</v>
      </c>
      <c r="O51" s="313">
        <f>O50*D50</f>
        <v>0</v>
      </c>
      <c r="T51" s="336">
        <f t="shared" si="0"/>
        <v>164557.43</v>
      </c>
    </row>
    <row r="52" spans="2:20" ht="14.25">
      <c r="B52" s="308">
        <v>19</v>
      </c>
      <c r="C52" s="46" t="s">
        <v>271</v>
      </c>
      <c r="D52" s="162">
        <v>1289.53</v>
      </c>
      <c r="E52" s="163">
        <f>D52/D65</f>
        <v>6.1845653912770057E-4</v>
      </c>
      <c r="F52" s="166"/>
      <c r="G52" s="170"/>
      <c r="H52" s="170"/>
      <c r="I52" s="170"/>
      <c r="J52" s="208"/>
      <c r="K52" s="170"/>
      <c r="L52" s="180"/>
      <c r="M52" s="170"/>
      <c r="N52" s="172">
        <v>1</v>
      </c>
      <c r="O52" s="310"/>
      <c r="T52" s="325">
        <f t="shared" si="0"/>
        <v>1</v>
      </c>
    </row>
    <row r="53" spans="2:20" ht="14.25">
      <c r="B53" s="308"/>
      <c r="C53" s="332"/>
      <c r="D53" s="193"/>
      <c r="E53" s="165"/>
      <c r="F53" s="166"/>
      <c r="G53" s="170"/>
      <c r="H53" s="170"/>
      <c r="I53" s="170"/>
      <c r="J53" s="170">
        <f>J52*D52</f>
        <v>0</v>
      </c>
      <c r="K53" s="170"/>
      <c r="L53" s="180"/>
      <c r="M53" s="170"/>
      <c r="N53" s="183">
        <f>N52*D52</f>
        <v>1289.53</v>
      </c>
      <c r="O53" s="310"/>
      <c r="T53" s="336">
        <f t="shared" si="0"/>
        <v>1289.53</v>
      </c>
    </row>
    <row r="54" spans="2:20" ht="14.25">
      <c r="B54" s="308">
        <v>20</v>
      </c>
      <c r="C54" s="46" t="s">
        <v>10</v>
      </c>
      <c r="D54" s="162">
        <v>29902.080000000002</v>
      </c>
      <c r="E54" s="163">
        <f>D54/D65</f>
        <v>1.4340990058020857E-2</v>
      </c>
      <c r="F54" s="166"/>
      <c r="G54" s="170"/>
      <c r="H54" s="195">
        <v>0.2</v>
      </c>
      <c r="I54" s="208"/>
      <c r="J54" s="208"/>
      <c r="K54" s="172">
        <v>0.6</v>
      </c>
      <c r="L54" s="181">
        <v>0.2</v>
      </c>
      <c r="M54" s="208"/>
      <c r="N54" s="208"/>
      <c r="O54" s="315"/>
      <c r="T54" s="325">
        <f t="shared" si="0"/>
        <v>1</v>
      </c>
    </row>
    <row r="55" spans="2:20" ht="14.25">
      <c r="B55" s="308"/>
      <c r="C55" s="332"/>
      <c r="D55" s="193"/>
      <c r="E55" s="165"/>
      <c r="F55" s="166"/>
      <c r="G55" s="170"/>
      <c r="H55" s="170">
        <f t="shared" ref="H55" si="9">H54*$D54</f>
        <v>5980.4160000000011</v>
      </c>
      <c r="I55" s="170"/>
      <c r="J55" s="170"/>
      <c r="K55" s="170">
        <f t="shared" ref="K55:L57" si="10">K54*$D54</f>
        <v>17941.248</v>
      </c>
      <c r="L55" s="180">
        <f>L54*$D54</f>
        <v>5980.4160000000011</v>
      </c>
      <c r="M55" s="180">
        <f t="shared" ref="M55:O55" si="11">M54*$D54</f>
        <v>0</v>
      </c>
      <c r="N55" s="180">
        <f t="shared" si="11"/>
        <v>0</v>
      </c>
      <c r="O55" s="316">
        <f t="shared" si="11"/>
        <v>0</v>
      </c>
      <c r="T55" s="336">
        <f t="shared" si="0"/>
        <v>29902.080000000002</v>
      </c>
    </row>
    <row r="56" spans="2:20" ht="14.25">
      <c r="B56" s="308">
        <v>21</v>
      </c>
      <c r="C56" s="333" t="s">
        <v>232</v>
      </c>
      <c r="D56" s="162">
        <v>4194.97</v>
      </c>
      <c r="E56" s="163">
        <f>D56/D65</f>
        <v>2.0119009468135916E-3</v>
      </c>
      <c r="F56" s="166"/>
      <c r="G56" s="170"/>
      <c r="H56" s="170"/>
      <c r="I56" s="170"/>
      <c r="J56" s="170"/>
      <c r="K56" s="170"/>
      <c r="L56" s="195">
        <v>1</v>
      </c>
      <c r="M56" s="170"/>
      <c r="N56" s="168"/>
      <c r="O56" s="315"/>
      <c r="T56" s="325">
        <f t="shared" si="0"/>
        <v>1</v>
      </c>
    </row>
    <row r="57" spans="2:20" ht="14.25">
      <c r="B57" s="308"/>
      <c r="C57" s="332"/>
      <c r="D57" s="193"/>
      <c r="E57" s="165"/>
      <c r="F57" s="166"/>
      <c r="G57" s="170"/>
      <c r="H57" s="170"/>
      <c r="I57" s="170"/>
      <c r="J57" s="170"/>
      <c r="K57" s="170"/>
      <c r="L57" s="170">
        <f t="shared" si="10"/>
        <v>4194.97</v>
      </c>
      <c r="M57" s="170"/>
      <c r="N57" s="168"/>
      <c r="O57" s="313">
        <f>O56*D56</f>
        <v>0</v>
      </c>
      <c r="T57" s="336">
        <f t="shared" si="0"/>
        <v>4194.97</v>
      </c>
    </row>
    <row r="58" spans="2:20" ht="14.25">
      <c r="B58" s="308">
        <v>22</v>
      </c>
      <c r="C58" s="333" t="s">
        <v>1253</v>
      </c>
      <c r="D58" s="162">
        <v>17006.919999999998</v>
      </c>
      <c r="E58" s="163">
        <f>D58/D65</f>
        <v>8.1564918105214105E-3</v>
      </c>
      <c r="F58" s="166"/>
      <c r="G58" s="208"/>
      <c r="H58" s="208"/>
      <c r="I58" s="208"/>
      <c r="J58" s="208"/>
      <c r="K58" s="208"/>
      <c r="L58" s="209"/>
      <c r="M58" s="195">
        <v>1</v>
      </c>
      <c r="N58" s="209"/>
      <c r="O58" s="315"/>
      <c r="T58" s="325">
        <f t="shared" si="0"/>
        <v>1</v>
      </c>
    </row>
    <row r="59" spans="2:20" ht="14.25">
      <c r="B59" s="308"/>
      <c r="C59" s="332"/>
      <c r="D59" s="193"/>
      <c r="E59" s="165"/>
      <c r="F59" s="166"/>
      <c r="G59" s="170">
        <f>G58*D58</f>
        <v>0</v>
      </c>
      <c r="H59" s="170">
        <f>H58*D58</f>
        <v>0</v>
      </c>
      <c r="I59" s="170"/>
      <c r="J59" s="170"/>
      <c r="K59" s="170"/>
      <c r="L59" s="180">
        <f>L58*D58</f>
        <v>0</v>
      </c>
      <c r="M59" s="170">
        <f>M58*D58</f>
        <v>17006.919999999998</v>
      </c>
      <c r="N59" s="183">
        <f>N58*D58</f>
        <v>0</v>
      </c>
      <c r="O59" s="313">
        <f>O58*D58</f>
        <v>0</v>
      </c>
      <c r="T59" s="336">
        <f t="shared" si="0"/>
        <v>17006.919999999998</v>
      </c>
    </row>
    <row r="60" spans="2:20" ht="30.75" customHeight="1">
      <c r="B60" s="308">
        <v>23</v>
      </c>
      <c r="C60" s="333" t="s">
        <v>1305</v>
      </c>
      <c r="D60" s="162">
        <f>(2895.7+10316.99+11960.31+5929.99+973.04+769.58+7150.26+456.62+168.09+288.7+240.41+473.31+633.64+7677.37+430.04+9016.71+2884.09+2884.09+647.28)+71904.11</f>
        <v>137700.33000000002</v>
      </c>
      <c r="E60" s="163">
        <f>D60/D65</f>
        <v>6.6040859482557446E-2</v>
      </c>
      <c r="F60" s="324">
        <f>X16+D72</f>
        <v>0.22085061088815108</v>
      </c>
      <c r="G60" s="324">
        <f t="shared" ref="G60:M60" si="12">$X$16</f>
        <v>3.0707275719673289E-2</v>
      </c>
      <c r="H60" s="324">
        <f t="shared" si="12"/>
        <v>3.0707275719673289E-2</v>
      </c>
      <c r="I60" s="324">
        <f t="shared" si="12"/>
        <v>3.0707275719673289E-2</v>
      </c>
      <c r="J60" s="324">
        <f t="shared" si="12"/>
        <v>3.0707275719673289E-2</v>
      </c>
      <c r="K60" s="324">
        <f t="shared" si="12"/>
        <v>3.0707275719673289E-2</v>
      </c>
      <c r="L60" s="324">
        <f t="shared" si="12"/>
        <v>3.0707275719673289E-2</v>
      </c>
      <c r="M60" s="324">
        <f t="shared" si="12"/>
        <v>3.0707275719673289E-2</v>
      </c>
      <c r="N60" s="324">
        <f>E71+X16</f>
        <v>0.26961817738563149</v>
      </c>
      <c r="O60" s="324">
        <f>E71+X16</f>
        <v>0.26961817738563149</v>
      </c>
      <c r="T60" s="325">
        <f t="shared" si="0"/>
        <v>0.97503789569712707</v>
      </c>
    </row>
    <row r="61" spans="2:20" ht="14.25">
      <c r="B61" s="308"/>
      <c r="C61" s="332"/>
      <c r="D61" s="193"/>
      <c r="E61" s="165"/>
      <c r="F61" s="190">
        <v>33848.49</v>
      </c>
      <c r="G61" s="190">
        <f>G60*D60</f>
        <v>4228.402</v>
      </c>
      <c r="H61" s="190">
        <f>H60*D60</f>
        <v>4228.402</v>
      </c>
      <c r="I61" s="190">
        <f>I60*D60</f>
        <v>4228.402</v>
      </c>
      <c r="J61" s="190">
        <f>J60*D60</f>
        <v>4228.402</v>
      </c>
      <c r="K61" s="190">
        <f>K60*D60</f>
        <v>4228.402</v>
      </c>
      <c r="L61" s="190">
        <f>L60*D60</f>
        <v>4228.402</v>
      </c>
      <c r="M61" s="170">
        <f>M60*D60</f>
        <v>4228.402</v>
      </c>
      <c r="N61" s="183">
        <f>N60*D60</f>
        <v>37126.511999999995</v>
      </c>
      <c r="O61" s="313">
        <f>O60*D60</f>
        <v>37126.511999999995</v>
      </c>
      <c r="T61" s="336">
        <f t="shared" si="0"/>
        <v>137700.32800000001</v>
      </c>
    </row>
    <row r="62" spans="2:20" ht="14.25">
      <c r="B62" s="308">
        <v>24</v>
      </c>
      <c r="C62" s="333" t="s">
        <v>27</v>
      </c>
      <c r="D62" s="162">
        <v>3488.63</v>
      </c>
      <c r="E62" s="163">
        <f>D62/D65</f>
        <v>1.6731414050833019E-3</v>
      </c>
      <c r="F62" s="166"/>
      <c r="G62" s="170"/>
      <c r="H62" s="170"/>
      <c r="I62" s="170"/>
      <c r="J62" s="170"/>
      <c r="K62" s="170"/>
      <c r="L62" s="180"/>
      <c r="M62" s="170"/>
      <c r="N62" s="209"/>
      <c r="O62" s="317">
        <v>1</v>
      </c>
      <c r="T62" s="325">
        <f t="shared" si="0"/>
        <v>1</v>
      </c>
    </row>
    <row r="63" spans="2:20" ht="14.25">
      <c r="B63" s="318"/>
      <c r="C63" s="332"/>
      <c r="D63" s="193"/>
      <c r="E63" s="166"/>
      <c r="F63" s="166"/>
      <c r="G63" s="166"/>
      <c r="H63" s="166"/>
      <c r="I63" s="166"/>
      <c r="J63" s="166"/>
      <c r="K63" s="166"/>
      <c r="L63" s="166"/>
      <c r="M63" s="166"/>
      <c r="N63" s="190">
        <f>N62*D62</f>
        <v>0</v>
      </c>
      <c r="O63" s="313">
        <f>O62*D62</f>
        <v>3488.63</v>
      </c>
      <c r="T63" s="325"/>
    </row>
    <row r="64" spans="2:20" ht="15" thickBot="1">
      <c r="B64" s="249"/>
      <c r="C64" s="334"/>
      <c r="D64" s="319"/>
      <c r="E64" s="245"/>
      <c r="F64" s="245"/>
      <c r="G64" s="245"/>
      <c r="H64" s="245"/>
      <c r="I64" s="245"/>
      <c r="J64" s="245"/>
      <c r="K64" s="245"/>
      <c r="L64" s="245"/>
      <c r="M64" s="198"/>
      <c r="N64" s="245"/>
      <c r="O64" s="250"/>
    </row>
    <row r="65" spans="2:15" ht="13.5" thickBot="1">
      <c r="B65" s="403" t="s">
        <v>1254</v>
      </c>
      <c r="C65" s="404"/>
      <c r="D65" s="199">
        <f>SUM(D16:D62)</f>
        <v>2085077.8</v>
      </c>
      <c r="E65" s="216">
        <f>E16+E18+E20+E22+E24+E26+E28+E30+E32+E34+E36+E38+E40+E42+E44+E46+E48+E50+E52+E54+E56+E58+E60+E62</f>
        <v>0.99999999999999989</v>
      </c>
      <c r="F65" s="217">
        <f>F17+F19+F21+F23+F25+F27+F29+F31+F33+F35+F37+F39+F41+F43+F45+F47+F49+F51+F53+F55+F57+F59+F61+F63</f>
        <v>77848.66</v>
      </c>
      <c r="G65" s="217">
        <f t="shared" ref="G65:O65" si="13">G17+G19+G21+G23+G25+G27+G29+G31+G33+G35+G37+G39+G41+G43+G45+G47+G49+G51+G53+G55+G57+G59+G61+G63</f>
        <v>68148.664000000004</v>
      </c>
      <c r="H65" s="217">
        <f t="shared" si="13"/>
        <v>159938.41400000002</v>
      </c>
      <c r="I65" s="217">
        <f t="shared" si="13"/>
        <v>107857.694</v>
      </c>
      <c r="J65" s="217">
        <f t="shared" si="13"/>
        <v>323232.61300000001</v>
      </c>
      <c r="K65" s="217">
        <f t="shared" si="13"/>
        <v>756740.549</v>
      </c>
      <c r="L65" s="217">
        <f t="shared" si="13"/>
        <v>333942.58599999995</v>
      </c>
      <c r="M65" s="217">
        <f t="shared" si="13"/>
        <v>53818.993999999999</v>
      </c>
      <c r="N65" s="217">
        <f t="shared" si="13"/>
        <v>125951.14199999999</v>
      </c>
      <c r="O65" s="217">
        <f t="shared" si="13"/>
        <v>77598.481999999989</v>
      </c>
    </row>
    <row r="66" spans="2:15" ht="13.5" thickBot="1">
      <c r="B66" s="403" t="s">
        <v>1297</v>
      </c>
      <c r="C66" s="404"/>
      <c r="D66" s="218"/>
      <c r="E66" s="221"/>
      <c r="F66" s="222">
        <f>F65</f>
        <v>77848.66</v>
      </c>
      <c r="G66" s="223">
        <f>G65</f>
        <v>68148.664000000004</v>
      </c>
      <c r="H66" s="223">
        <f t="shared" ref="H66:O66" si="14">H65</f>
        <v>159938.41400000002</v>
      </c>
      <c r="I66" s="223">
        <f t="shared" si="14"/>
        <v>107857.694</v>
      </c>
      <c r="J66" s="223">
        <f t="shared" si="14"/>
        <v>323232.61300000001</v>
      </c>
      <c r="K66" s="223">
        <f t="shared" si="14"/>
        <v>756740.549</v>
      </c>
      <c r="L66" s="223">
        <f t="shared" si="14"/>
        <v>333942.58599999995</v>
      </c>
      <c r="M66" s="223">
        <f t="shared" si="14"/>
        <v>53818.993999999999</v>
      </c>
      <c r="N66" s="223">
        <f t="shared" si="14"/>
        <v>125951.14199999999</v>
      </c>
      <c r="O66" s="223">
        <f t="shared" si="14"/>
        <v>77598.481999999989</v>
      </c>
    </row>
    <row r="67" spans="2:15" ht="13.5" thickBot="1">
      <c r="B67" s="403" t="s">
        <v>1298</v>
      </c>
      <c r="C67" s="404"/>
      <c r="D67" s="218"/>
      <c r="E67" s="221"/>
      <c r="F67" s="225">
        <f>F66</f>
        <v>77848.66</v>
      </c>
      <c r="G67" s="226">
        <f t="shared" ref="G67:O67" si="15">F67+G66</f>
        <v>145997.32400000002</v>
      </c>
      <c r="H67" s="226">
        <f t="shared" si="15"/>
        <v>305935.73800000001</v>
      </c>
      <c r="I67" s="226">
        <f t="shared" si="15"/>
        <v>413793.43200000003</v>
      </c>
      <c r="J67" s="226">
        <f t="shared" si="15"/>
        <v>737026.04500000004</v>
      </c>
      <c r="K67" s="226">
        <f t="shared" si="15"/>
        <v>1493766.594</v>
      </c>
      <c r="L67" s="226">
        <f t="shared" si="15"/>
        <v>1827709.18</v>
      </c>
      <c r="M67" s="226">
        <f t="shared" si="15"/>
        <v>1881528.1739999999</v>
      </c>
      <c r="N67" s="226">
        <f t="shared" si="15"/>
        <v>2007479.3159999999</v>
      </c>
      <c r="O67" s="226">
        <f t="shared" si="15"/>
        <v>2085077.798</v>
      </c>
    </row>
    <row r="70" spans="2:15" hidden="1">
      <c r="C70" s="152">
        <v>42284.02</v>
      </c>
      <c r="D70" s="337">
        <f>C70/D60</f>
        <v>0.30707275719673288</v>
      </c>
    </row>
    <row r="71" spans="2:15" hidden="1">
      <c r="C71" s="152">
        <f>(2895.7+10316.99+11960.31+5929.99+973.04+769.58+7150.26+456.62+168.09+288.7+240.41+473.31+633.64+7677.37+430.04+9016.71+2884.09+2884.09+647.28)</f>
        <v>65796.22</v>
      </c>
      <c r="D71" s="337">
        <f>C71/D60</f>
        <v>0.47782180333191643</v>
      </c>
      <c r="E71" s="337">
        <f>D71/2</f>
        <v>0.23891090166595821</v>
      </c>
    </row>
    <row r="72" spans="2:15" hidden="1">
      <c r="C72" s="152">
        <f>26182.8</f>
        <v>26182.799999999999</v>
      </c>
      <c r="D72" s="337">
        <f>C72/D60</f>
        <v>0.19014333516847778</v>
      </c>
    </row>
    <row r="74" spans="2:15">
      <c r="C74" s="338"/>
    </row>
  </sheetData>
  <mergeCells count="7">
    <mergeCell ref="B66:C66"/>
    <mergeCell ref="B65:C65"/>
    <mergeCell ref="B67:C67"/>
    <mergeCell ref="C13:E13"/>
    <mergeCell ref="B4:O8"/>
    <mergeCell ref="B12:C12"/>
    <mergeCell ref="B14:O14"/>
  </mergeCells>
  <pageMargins left="0.51181102362204722" right="0.51181102362204722" top="0.78740157480314965" bottom="0.78740157480314965" header="0.31496062992125984" footer="0.31496062992125984"/>
  <pageSetup paperSize="9" scale="4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TIPO 1 bloco-110 v</vt:lpstr>
      <vt:lpstr>cronograma padrão tipo 1</vt:lpstr>
      <vt:lpstr>Composição de Custo</vt:lpstr>
      <vt:lpstr>Plan.Compl.ao FNDE</vt:lpstr>
      <vt:lpstr> Comp.Custo</vt:lpstr>
      <vt:lpstr>Cronograma Geral</vt:lpstr>
      <vt:lpstr>'Cronograma Geral'!Area_de_impressao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2017-09-20T17:39:53Z</cp:lastPrinted>
  <dcterms:created xsi:type="dcterms:W3CDTF">2012-10-15T18:57:41Z</dcterms:created>
  <dcterms:modified xsi:type="dcterms:W3CDTF">2017-09-20T17:42:39Z</dcterms:modified>
</cp:coreProperties>
</file>