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9990" windowHeight="5880" activeTab="5"/>
  </bookViews>
  <sheets>
    <sheet name="MARIMGÁ" sheetId="2" r:id="rId1"/>
    <sheet name="COMPOSIÇÃO" sheetId="4" r:id="rId2"/>
    <sheet name="BDI" sheetId="5" r:id="rId3"/>
    <sheet name="MEMORIAL DE CALCULO" sheetId="6" r:id="rId4"/>
    <sheet name="CONSOLIDADA" sheetId="7" r:id="rId5"/>
    <sheet name="CRONOGRAMA" sheetId="8" r:id="rId6"/>
  </sheets>
  <definedNames>
    <definedName name="_xlnm.Print_Area" localSheetId="1">COMPOSIÇÃO!$A$1:$H$442</definedName>
    <definedName name="_xlnm.Print_Area" localSheetId="0">MARIMGÁ!$A$1:$I$216</definedName>
    <definedName name="_xlnm.Print_Area" localSheetId="3">'MEMORIAL DE CALCULO'!$A$1:$E$84</definedName>
  </definedNames>
  <calcPr calcId="125725"/>
</workbook>
</file>

<file path=xl/calcChain.xml><?xml version="1.0" encoding="utf-8"?>
<calcChain xmlns="http://schemas.openxmlformats.org/spreadsheetml/2006/main">
  <c r="D33" i="6"/>
  <c r="D36"/>
  <c r="D40"/>
  <c r="D38"/>
  <c r="D55"/>
  <c r="D59"/>
  <c r="D63"/>
  <c r="D64"/>
  <c r="D65"/>
  <c r="D67"/>
  <c r="D62"/>
  <c r="H356" i="4"/>
  <c r="H355"/>
  <c r="H354"/>
  <c r="G124" i="2"/>
  <c r="H433" i="4"/>
  <c r="H432"/>
  <c r="H431"/>
  <c r="H430"/>
  <c r="H429"/>
  <c r="H424"/>
  <c r="H423"/>
  <c r="H422"/>
  <c r="H421"/>
  <c r="H420"/>
  <c r="H419"/>
  <c r="H414"/>
  <c r="H413"/>
  <c r="H412"/>
  <c r="H411"/>
  <c r="H410"/>
  <c r="H409"/>
  <c r="H404"/>
  <c r="H403"/>
  <c r="H402"/>
  <c r="H401"/>
  <c r="H400"/>
  <c r="H399"/>
  <c r="H394"/>
  <c r="H393"/>
  <c r="H392"/>
  <c r="H391"/>
  <c r="H390"/>
  <c r="H389"/>
  <c r="H384"/>
  <c r="H383"/>
  <c r="H382"/>
  <c r="H381"/>
  <c r="H380"/>
  <c r="H379"/>
  <c r="H378"/>
  <c r="H377"/>
  <c r="H376"/>
  <c r="H371"/>
  <c r="H370"/>
  <c r="H369"/>
  <c r="H364"/>
  <c r="H363"/>
  <c r="H362"/>
  <c r="H361"/>
  <c r="H349"/>
  <c r="H348"/>
  <c r="H347"/>
  <c r="H346"/>
  <c r="H345"/>
  <c r="H344"/>
  <c r="H343"/>
  <c r="H338"/>
  <c r="H337"/>
  <c r="H336"/>
  <c r="H335"/>
  <c r="H334"/>
  <c r="H333"/>
  <c r="H332"/>
  <c r="H327"/>
  <c r="H326"/>
  <c r="H321"/>
  <c r="H320"/>
  <c r="H315"/>
  <c r="H314"/>
  <c r="H313"/>
  <c r="H312"/>
  <c r="H311"/>
  <c r="H310"/>
  <c r="H309"/>
  <c r="H304"/>
  <c r="H303"/>
  <c r="H298"/>
  <c r="H297"/>
  <c r="H296"/>
  <c r="H295"/>
  <c r="H294"/>
  <c r="H289"/>
  <c r="H288"/>
  <c r="H287"/>
  <c r="H282"/>
  <c r="H281"/>
  <c r="H280"/>
  <c r="H279"/>
  <c r="H278"/>
  <c r="H277"/>
  <c r="H276"/>
  <c r="H275"/>
  <c r="H269"/>
  <c r="H268"/>
  <c r="H267"/>
  <c r="H266"/>
  <c r="H261"/>
  <c r="H260"/>
  <c r="H259"/>
  <c r="H258"/>
  <c r="H257"/>
  <c r="H256"/>
  <c r="H255"/>
  <c r="H250"/>
  <c r="H249"/>
  <c r="H248"/>
  <c r="H247"/>
  <c r="H246"/>
  <c r="H241"/>
  <c r="H240"/>
  <c r="H235"/>
  <c r="H234"/>
  <c r="H233"/>
  <c r="H232"/>
  <c r="H227"/>
  <c r="H226"/>
  <c r="H225"/>
  <c r="H224"/>
  <c r="H223"/>
  <c r="H222"/>
  <c r="H221"/>
  <c r="H220"/>
  <c r="H219"/>
  <c r="H218"/>
  <c r="H217"/>
  <c r="H212"/>
  <c r="H211"/>
  <c r="H210"/>
  <c r="H209"/>
  <c r="H208"/>
  <c r="H203"/>
  <c r="H202"/>
  <c r="H201"/>
  <c r="H200"/>
  <c r="H199"/>
  <c r="H194"/>
  <c r="H193"/>
  <c r="H192"/>
  <c r="H191"/>
  <c r="H190"/>
  <c r="H189"/>
  <c r="H188"/>
  <c r="H187"/>
  <c r="H186"/>
  <c r="H185"/>
  <c r="H184"/>
  <c r="H183"/>
  <c r="H177"/>
  <c r="H176"/>
  <c r="H175"/>
  <c r="H174"/>
  <c r="H173"/>
  <c r="H172"/>
  <c r="H171"/>
  <c r="H170"/>
  <c r="H169"/>
  <c r="H168"/>
  <c r="H163"/>
  <c r="H162"/>
  <c r="H161"/>
  <c r="H160"/>
  <c r="H155"/>
  <c r="H154"/>
  <c r="H153"/>
  <c r="H152"/>
  <c r="H151"/>
  <c r="H146"/>
  <c r="H145"/>
  <c r="H144"/>
  <c r="H143"/>
  <c r="H142"/>
  <c r="H137"/>
  <c r="H136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5"/>
  <c r="H104"/>
  <c r="H103"/>
  <c r="H102"/>
  <c r="H101"/>
  <c r="H100"/>
  <c r="H95"/>
  <c r="H94"/>
  <c r="H93"/>
  <c r="H92"/>
  <c r="H91"/>
  <c r="H90"/>
  <c r="H85"/>
  <c r="H84"/>
  <c r="H83"/>
  <c r="H78"/>
  <c r="H77"/>
  <c r="H76"/>
  <c r="H75"/>
  <c r="H74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29"/>
  <c r="H28"/>
  <c r="H27"/>
  <c r="H26"/>
  <c r="H25"/>
  <c r="H24"/>
  <c r="H23"/>
  <c r="H22"/>
  <c r="H21"/>
  <c r="H20"/>
  <c r="H19"/>
  <c r="H18"/>
  <c r="H13"/>
  <c r="H12"/>
  <c r="H11"/>
  <c r="H10"/>
  <c r="H9"/>
  <c r="H357" l="1"/>
  <c r="G141" i="2" s="1"/>
  <c r="H141" s="1"/>
  <c r="I141" s="1"/>
  <c r="H195" i="4"/>
  <c r="G79" i="2" s="1"/>
  <c r="H350" i="4"/>
  <c r="G140" i="2" s="1"/>
  <c r="H140" s="1"/>
  <c r="I140" s="1"/>
  <c r="H305" i="4"/>
  <c r="G132" i="2" s="1"/>
  <c r="H86" i="4"/>
  <c r="H138"/>
  <c r="G43" i="2" s="1"/>
  <c r="H328" i="4"/>
  <c r="G136" i="2" s="1"/>
  <c r="H147" i="4"/>
  <c r="G47" i="2" s="1"/>
  <c r="H213" i="4"/>
  <c r="G86" i="2" s="1"/>
  <c r="H236" i="4"/>
  <c r="G92" i="2" s="1"/>
  <c r="H242" i="4"/>
  <c r="G93" i="2" s="1"/>
  <c r="H322" i="4"/>
  <c r="G135" i="2" s="1"/>
  <c r="H30" i="4"/>
  <c r="H70"/>
  <c r="H79"/>
  <c r="H131"/>
  <c r="G38" i="2" s="1"/>
  <c r="H178" i="4"/>
  <c r="G77" i="2" s="1"/>
  <c r="H204" i="4"/>
  <c r="G82" i="2" s="1"/>
  <c r="H262" i="4"/>
  <c r="G96" i="2" s="1"/>
  <c r="H339" i="4"/>
  <c r="G139" i="2" s="1"/>
  <c r="H139" s="1"/>
  <c r="I139" s="1"/>
  <c r="H365" i="4"/>
  <c r="G142" i="2" s="1"/>
  <c r="H372" i="4"/>
  <c r="G143" i="2" s="1"/>
  <c r="G145" s="1"/>
  <c r="H395" i="4"/>
  <c r="G156" i="2" s="1"/>
  <c r="H434" i="4"/>
  <c r="G207" i="2" s="1"/>
  <c r="H14" i="4"/>
  <c r="H251"/>
  <c r="G94" i="2" s="1"/>
  <c r="H270" i="4"/>
  <c r="G100" i="2" s="1"/>
  <c r="H283" i="4"/>
  <c r="G107" i="2" s="1"/>
  <c r="H290" i="4"/>
  <c r="G115" i="2" s="1"/>
  <c r="H385" i="4"/>
  <c r="G151" i="2" s="1"/>
  <c r="H405" i="4"/>
  <c r="G157" i="2" s="1"/>
  <c r="H96" i="4"/>
  <c r="G23" i="2" s="1"/>
  <c r="H106" i="4"/>
  <c r="G24" i="2" s="1"/>
  <c r="H156" i="4"/>
  <c r="G61" i="2" s="1"/>
  <c r="H164" i="4"/>
  <c r="G62" i="2" s="1"/>
  <c r="G70" s="1"/>
  <c r="H228" i="4"/>
  <c r="G88" i="2" s="1"/>
  <c r="H299" i="4"/>
  <c r="G122" i="2" s="1"/>
  <c r="H316" i="4"/>
  <c r="G134" i="2" s="1"/>
  <c r="H415" i="4"/>
  <c r="G158" i="2" s="1"/>
  <c r="H425" i="4"/>
  <c r="G159" i="2" s="1"/>
  <c r="H34"/>
  <c r="I34" s="1"/>
  <c r="H25" l="1"/>
  <c r="I25" s="1"/>
  <c r="H22"/>
  <c r="I22" s="1"/>
  <c r="H136"/>
  <c r="I136" s="1"/>
  <c r="H24" l="1"/>
  <c r="I24" s="1"/>
  <c r="H23"/>
  <c r="I23" s="1"/>
  <c r="H66"/>
  <c r="I66" s="1"/>
  <c r="H39" l="1"/>
  <c r="H40"/>
  <c r="H41"/>
  <c r="H42"/>
  <c r="H44"/>
  <c r="H45"/>
  <c r="H46"/>
  <c r="H49"/>
  <c r="H50"/>
  <c r="H51"/>
  <c r="H52"/>
  <c r="H53"/>
  <c r="H54"/>
  <c r="H55"/>
  <c r="H56"/>
  <c r="H58"/>
  <c r="H59"/>
  <c r="H60"/>
  <c r="H63"/>
  <c r="H64"/>
  <c r="H65"/>
  <c r="H68"/>
  <c r="H69"/>
  <c r="H71"/>
  <c r="H72"/>
  <c r="H73"/>
  <c r="H74"/>
  <c r="H75"/>
  <c r="H76"/>
  <c r="H78"/>
  <c r="H80"/>
  <c r="H83"/>
  <c r="H84"/>
  <c r="H85"/>
  <c r="H87"/>
  <c r="H89"/>
  <c r="H90"/>
  <c r="H91"/>
  <c r="H95"/>
  <c r="H97"/>
  <c r="H98"/>
  <c r="H99"/>
  <c r="H101"/>
  <c r="H102"/>
  <c r="H103"/>
  <c r="H104"/>
  <c r="H105"/>
  <c r="H106"/>
  <c r="H108"/>
  <c r="H109"/>
  <c r="H110"/>
  <c r="H111"/>
  <c r="H112"/>
  <c r="H113"/>
  <c r="H114"/>
  <c r="H116"/>
  <c r="H117"/>
  <c r="H118"/>
  <c r="H119"/>
  <c r="H120"/>
  <c r="H121"/>
  <c r="H123"/>
  <c r="H125"/>
  <c r="H126"/>
  <c r="H127"/>
  <c r="H128"/>
  <c r="H129"/>
  <c r="H130"/>
  <c r="H131"/>
  <c r="H133"/>
  <c r="H137"/>
  <c r="H138"/>
  <c r="H144"/>
  <c r="H146"/>
  <c r="H147"/>
  <c r="H148"/>
  <c r="H149"/>
  <c r="H150"/>
  <c r="H152"/>
  <c r="H153"/>
  <c r="H154"/>
  <c r="H155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8"/>
  <c r="H209"/>
  <c r="H210"/>
  <c r="H211"/>
  <c r="H212"/>
  <c r="H213"/>
  <c r="H214"/>
  <c r="H215"/>
  <c r="H36"/>
  <c r="H29"/>
  <c r="H30"/>
  <c r="H31"/>
  <c r="H33"/>
  <c r="H28"/>
  <c r="H19"/>
  <c r="H20"/>
  <c r="H21"/>
  <c r="H11"/>
  <c r="H13"/>
  <c r="H10"/>
  <c r="H9"/>
  <c r="I202" l="1"/>
  <c r="I194"/>
  <c r="I180" l="1"/>
  <c r="I164"/>
  <c r="H124" l="1"/>
  <c r="D58" i="6"/>
  <c r="H135" i="2" l="1"/>
  <c r="H157" l="1"/>
  <c r="H134"/>
  <c r="H92"/>
  <c r="H43"/>
  <c r="H77"/>
  <c r="H132"/>
  <c r="H79" l="1"/>
  <c r="H86" l="1"/>
  <c r="H207"/>
  <c r="D60" i="6" l="1"/>
  <c r="D41"/>
  <c r="D28"/>
  <c r="D10"/>
  <c r="F15" i="2" s="1"/>
  <c r="C37" i="5"/>
  <c r="C26"/>
  <c r="C17"/>
  <c r="C41" l="1"/>
  <c r="F4" i="2" s="1"/>
  <c r="I212"/>
  <c r="I211"/>
  <c r="I205"/>
  <c r="I204"/>
  <c r="I199"/>
  <c r="I195"/>
  <c r="I201"/>
  <c r="I196"/>
  <c r="I200"/>
  <c r="I198"/>
  <c r="I197"/>
  <c r="I190"/>
  <c r="I184"/>
  <c r="I188"/>
  <c r="I193"/>
  <c r="I183"/>
  <c r="I187"/>
  <c r="I181"/>
  <c r="I203"/>
  <c r="I192"/>
  <c r="I182"/>
  <c r="I186"/>
  <c r="I191"/>
  <c r="I185"/>
  <c r="I189"/>
  <c r="I179"/>
  <c r="I176"/>
  <c r="I173"/>
  <c r="I170"/>
  <c r="I167"/>
  <c r="I177"/>
  <c r="I174"/>
  <c r="I168"/>
  <c r="I165"/>
  <c r="I178"/>
  <c r="I171"/>
  <c r="I169"/>
  <c r="I175"/>
  <c r="I172"/>
  <c r="I166"/>
  <c r="I124"/>
  <c r="I13"/>
  <c r="I42"/>
  <c r="I9"/>
  <c r="I41"/>
  <c r="I40"/>
  <c r="H16"/>
  <c r="I39"/>
  <c r="I43"/>
  <c r="I86"/>
  <c r="I161"/>
  <c r="I135" l="1"/>
  <c r="I134"/>
  <c r="I75"/>
  <c r="I71"/>
  <c r="I72"/>
  <c r="I69"/>
  <c r="I68"/>
  <c r="I58"/>
  <c r="I50"/>
  <c r="I45"/>
  <c r="D15" i="8" s="1"/>
  <c r="I36" i="2"/>
  <c r="I29"/>
  <c r="I30"/>
  <c r="I31"/>
  <c r="I33"/>
  <c r="I28"/>
  <c r="I19"/>
  <c r="I20"/>
  <c r="I21"/>
  <c r="I10"/>
  <c r="I11"/>
  <c r="H115"/>
  <c r="H159" l="1"/>
  <c r="H158"/>
  <c r="H151"/>
  <c r="H142"/>
  <c r="H122"/>
  <c r="H107"/>
  <c r="H100"/>
  <c r="H93"/>
  <c r="H96"/>
  <c r="H94"/>
  <c r="H88"/>
  <c r="H156" l="1"/>
  <c r="H145"/>
  <c r="H143"/>
  <c r="G18" l="1"/>
  <c r="H18" s="1"/>
  <c r="H82"/>
  <c r="G17"/>
  <c r="H17" s="1"/>
  <c r="I56"/>
  <c r="I17" l="1"/>
  <c r="I18"/>
  <c r="H61"/>
  <c r="H47"/>
  <c r="H38"/>
  <c r="H32"/>
  <c r="H70" l="1"/>
  <c r="I70" s="1"/>
  <c r="H62"/>
  <c r="I16"/>
  <c r="C13" i="7" s="1"/>
  <c r="C12" i="8" s="1"/>
  <c r="I32" i="2"/>
  <c r="I26" s="1"/>
  <c r="I38"/>
  <c r="I35" s="1"/>
  <c r="C15" i="7" s="1"/>
  <c r="C14" i="8" s="1"/>
  <c r="J14" l="1"/>
  <c r="K14" s="1"/>
  <c r="H14"/>
  <c r="I14" s="1"/>
  <c r="D14"/>
  <c r="E14" s="1"/>
  <c r="F14"/>
  <c r="G14" s="1"/>
  <c r="M14"/>
  <c r="J12"/>
  <c r="K12" s="1"/>
  <c r="E12"/>
  <c r="L12"/>
  <c r="M12" s="1"/>
  <c r="H12"/>
  <c r="I12" s="1"/>
  <c r="G12"/>
  <c r="G15" i="2" l="1"/>
  <c r="H15" s="1"/>
  <c r="G12"/>
  <c r="H12" s="1"/>
  <c r="G14"/>
  <c r="H14" s="1"/>
  <c r="I12" l="1"/>
  <c r="I15"/>
  <c r="I14"/>
  <c r="H26"/>
  <c r="H27"/>
  <c r="H35"/>
  <c r="H37"/>
  <c r="I52"/>
  <c r="I138"/>
  <c r="I144"/>
  <c r="I145"/>
  <c r="I8" l="1"/>
  <c r="C12" i="7" s="1"/>
  <c r="C11" i="8" s="1"/>
  <c r="I89" i="2"/>
  <c r="I108"/>
  <c r="I113"/>
  <c r="I121"/>
  <c r="I147"/>
  <c r="I155"/>
  <c r="I160"/>
  <c r="D11" i="8" l="1"/>
  <c r="M11"/>
  <c r="K11"/>
  <c r="I11"/>
  <c r="G11"/>
  <c r="I84" i="2"/>
  <c r="I82"/>
  <c r="I83"/>
  <c r="E11" i="8" l="1"/>
  <c r="D22"/>
  <c r="D23" s="1"/>
  <c r="I85" i="2"/>
  <c r="I88"/>
  <c r="H57"/>
  <c r="H67"/>
  <c r="H81"/>
  <c r="I209" l="1"/>
  <c r="I207"/>
  <c r="I162"/>
  <c r="I159"/>
  <c r="I157"/>
  <c r="I154"/>
  <c r="I151"/>
  <c r="I149"/>
  <c r="I143"/>
  <c r="I142"/>
  <c r="I137"/>
  <c r="I133"/>
  <c r="I131"/>
  <c r="I129"/>
  <c r="I125"/>
  <c r="I123"/>
  <c r="I122"/>
  <c r="I120"/>
  <c r="I118"/>
  <c r="I116"/>
  <c r="I114"/>
  <c r="I111"/>
  <c r="I109"/>
  <c r="I106"/>
  <c r="I104"/>
  <c r="I102"/>
  <c r="I100"/>
  <c r="I98"/>
  <c r="I96"/>
  <c r="I94"/>
  <c r="I92"/>
  <c r="I90"/>
  <c r="I81"/>
  <c r="I77"/>
  <c r="I65"/>
  <c r="I63"/>
  <c r="I61"/>
  <c r="I59"/>
  <c r="I57"/>
  <c r="I55"/>
  <c r="I54"/>
  <c r="I51"/>
  <c r="I46"/>
  <c r="I214"/>
  <c r="I215"/>
  <c r="I210"/>
  <c r="I208"/>
  <c r="I163"/>
  <c r="I158"/>
  <c r="I156"/>
  <c r="I153"/>
  <c r="I152"/>
  <c r="I150"/>
  <c r="I148"/>
  <c r="I146"/>
  <c r="I132"/>
  <c r="I130"/>
  <c r="I126"/>
  <c r="I119"/>
  <c r="I117"/>
  <c r="I115"/>
  <c r="I112"/>
  <c r="I110"/>
  <c r="I107"/>
  <c r="I105"/>
  <c r="I103"/>
  <c r="I101"/>
  <c r="I99"/>
  <c r="I97"/>
  <c r="I95"/>
  <c r="I93"/>
  <c r="I91"/>
  <c r="I80"/>
  <c r="I79"/>
  <c r="I78"/>
  <c r="I76"/>
  <c r="I67"/>
  <c r="I64"/>
  <c r="I62"/>
  <c r="I60"/>
  <c r="I53"/>
  <c r="I47"/>
  <c r="C14" i="7"/>
  <c r="C13" i="8" s="1"/>
  <c r="F15" l="1"/>
  <c r="F13"/>
  <c r="G13" s="1"/>
  <c r="H13"/>
  <c r="I13" s="1"/>
  <c r="E13"/>
  <c r="J13"/>
  <c r="K13" s="1"/>
  <c r="M13"/>
  <c r="I206" i="2"/>
  <c r="I127"/>
  <c r="C20" i="7" s="1"/>
  <c r="C19" i="8" s="1"/>
  <c r="I48" i="2"/>
  <c r="C17" i="7" s="1"/>
  <c r="C16" i="8" s="1"/>
  <c r="I73" i="2"/>
  <c r="I87"/>
  <c r="C19" i="7" s="1"/>
  <c r="C18" i="8" s="1"/>
  <c r="I213" i="2"/>
  <c r="C22" i="7" s="1"/>
  <c r="C21" i="8" s="1"/>
  <c r="I44" i="2"/>
  <c r="C16" i="7" s="1"/>
  <c r="C15" i="8" s="1"/>
  <c r="G15" l="1"/>
  <c r="I15"/>
  <c r="K15"/>
  <c r="M15"/>
  <c r="E15"/>
  <c r="E18"/>
  <c r="H18"/>
  <c r="I18" s="1"/>
  <c r="L18"/>
  <c r="M18" s="1"/>
  <c r="J18"/>
  <c r="K18" s="1"/>
  <c r="G18"/>
  <c r="L21"/>
  <c r="M21" s="1"/>
  <c r="E21"/>
  <c r="G21"/>
  <c r="K21"/>
  <c r="I21"/>
  <c r="L19"/>
  <c r="J19"/>
  <c r="K19" s="1"/>
  <c r="H19"/>
  <c r="I19" s="1"/>
  <c r="E19"/>
  <c r="G19"/>
  <c r="J16"/>
  <c r="H16"/>
  <c r="F16"/>
  <c r="E16"/>
  <c r="M16"/>
  <c r="C21" i="7"/>
  <c r="C20" i="8" s="1"/>
  <c r="I216" i="2"/>
  <c r="C18" i="7"/>
  <c r="C17" i="8" s="1"/>
  <c r="E20" l="1"/>
  <c r="L20"/>
  <c r="M20" s="1"/>
  <c r="G20"/>
  <c r="I20"/>
  <c r="K20"/>
  <c r="H17"/>
  <c r="I17" s="1"/>
  <c r="L17"/>
  <c r="M17" s="1"/>
  <c r="J17"/>
  <c r="K17" s="1"/>
  <c r="E17"/>
  <c r="G17"/>
  <c r="C22"/>
  <c r="E22" s="1"/>
  <c r="M19"/>
  <c r="I16"/>
  <c r="G16"/>
  <c r="F22"/>
  <c r="K16"/>
  <c r="C23" i="7"/>
  <c r="J22" i="8" l="1"/>
  <c r="K22" s="1"/>
  <c r="H22"/>
  <c r="I22" s="1"/>
  <c r="L22"/>
  <c r="M22" s="1"/>
  <c r="E23"/>
  <c r="F23"/>
  <c r="G22"/>
  <c r="H23" l="1"/>
  <c r="J23" s="1"/>
  <c r="L23" s="1"/>
  <c r="L24"/>
  <c r="M24"/>
  <c r="G23"/>
  <c r="I23" s="1"/>
  <c r="K23" s="1"/>
  <c r="M23" s="1"/>
</calcChain>
</file>

<file path=xl/sharedStrings.xml><?xml version="1.0" encoding="utf-8"?>
<sst xmlns="http://schemas.openxmlformats.org/spreadsheetml/2006/main" count="2374" uniqueCount="1160">
  <si>
    <t>sinapi</t>
  </si>
  <si>
    <t>comp</t>
  </si>
  <si>
    <t>N°</t>
  </si>
  <si>
    <t>74209/001</t>
  </si>
  <si>
    <t>74220/001</t>
  </si>
  <si>
    <t>03</t>
  </si>
  <si>
    <t>74106/001</t>
  </si>
  <si>
    <t>ITEM</t>
  </si>
  <si>
    <t>1</t>
  </si>
  <si>
    <t>1.1</t>
  </si>
  <si>
    <t>1.3</t>
  </si>
  <si>
    <t>1.4</t>
  </si>
  <si>
    <t>1.5</t>
  </si>
  <si>
    <t>1.6</t>
  </si>
  <si>
    <t>1.7</t>
  </si>
  <si>
    <t>2.4</t>
  </si>
  <si>
    <t>3.1</t>
  </si>
  <si>
    <t>3.2</t>
  </si>
  <si>
    <t>3.4</t>
  </si>
  <si>
    <t>3.5</t>
  </si>
  <si>
    <t>3.6</t>
  </si>
  <si>
    <t>5.1</t>
  </si>
  <si>
    <t>5.2</t>
  </si>
  <si>
    <t>6.1</t>
  </si>
  <si>
    <t>6.2</t>
  </si>
  <si>
    <t>6.3</t>
  </si>
  <si>
    <t>7.1</t>
  </si>
  <si>
    <t>7.3</t>
  </si>
  <si>
    <t>CONSTRUÇÃO</t>
  </si>
  <si>
    <t>PLACA DE OBRA EM CHAPA DE ACO GALVANIZADO - PADRÃO MINISTÉRIO DA SAÚDE - 1,50X3,00M</t>
  </si>
  <si>
    <t>LIGAÇÃO PROVISÓRIA DE ÁGUA PARA OBRA</t>
  </si>
  <si>
    <t>COBERTURA</t>
  </si>
  <si>
    <t>ESTRUTURA EM MADEIRA APARELHADA, PARA TELHA CERÂMICA, APOIADA EM PAREDE</t>
  </si>
  <si>
    <t>FUNDAÇÃO E ESTRUTURA</t>
  </si>
  <si>
    <t>ESTRUTURA</t>
  </si>
  <si>
    <t>MUROS</t>
  </si>
  <si>
    <t>IMPERMEABILIZAÇÃO</t>
  </si>
  <si>
    <t>PROTEÇÃO MECÂNICA COM ARGAMASSA TRAÇO 1:3 (CIMENTO E AREIA), ESPESSURA 2 CM - Lajes</t>
  </si>
  <si>
    <t>REVESTIMENTOS - PISOS, PAREDES E TETOS</t>
  </si>
  <si>
    <t>PISO</t>
  </si>
  <si>
    <t>M2</t>
  </si>
  <si>
    <t>UN</t>
  </si>
  <si>
    <t>M3</t>
  </si>
  <si>
    <t>M</t>
  </si>
  <si>
    <t>KG</t>
  </si>
  <si>
    <t>1,00</t>
  </si>
  <si>
    <t>10,00</t>
  </si>
  <si>
    <t>1,60</t>
  </si>
  <si>
    <t>02</t>
  </si>
  <si>
    <t>72116</t>
  </si>
  <si>
    <t>7.5</t>
  </si>
  <si>
    <t>7.6</t>
  </si>
  <si>
    <t>7.7</t>
  </si>
  <si>
    <t>7.9</t>
  </si>
  <si>
    <t>8.1</t>
  </si>
  <si>
    <t>8.2</t>
  </si>
  <si>
    <t>8.3</t>
  </si>
  <si>
    <t>8.4</t>
  </si>
  <si>
    <t>8.6</t>
  </si>
  <si>
    <t>8.8</t>
  </si>
  <si>
    <t>8.10</t>
  </si>
  <si>
    <t>8.11</t>
  </si>
  <si>
    <t>8.12</t>
  </si>
  <si>
    <t>8.15</t>
  </si>
  <si>
    <t>9.1</t>
  </si>
  <si>
    <t>9.2</t>
  </si>
  <si>
    <t>9.3</t>
  </si>
  <si>
    <t>9.4</t>
  </si>
  <si>
    <t>9.5</t>
  </si>
  <si>
    <t>9.6</t>
  </si>
  <si>
    <t>9.7</t>
  </si>
  <si>
    <t>9.8</t>
  </si>
  <si>
    <t>DISCRIMINAÇÃO</t>
  </si>
  <si>
    <t>PAREDE</t>
  </si>
  <si>
    <t>TETO</t>
  </si>
  <si>
    <t>EMASSAMENTO COM MASSA LÁTEX PVA PARA AMBIENTES INTERNOS</t>
  </si>
  <si>
    <t>ESQUARIAS</t>
  </si>
  <si>
    <t>MADEIRA</t>
  </si>
  <si>
    <t>ALUMÍNIO</t>
  </si>
  <si>
    <t>JANELA DE ALUMÍNIO PROJETANTE</t>
  </si>
  <si>
    <t>VIDRO LISO COMUM TRANSPARENTE, ESPESSURA 3MM</t>
  </si>
  <si>
    <t>INSTALAÇÕES ELETRICAS</t>
  </si>
  <si>
    <t>PADRÃO DE ENTRADA TRIFÁSICO 125A AÉREO - COMPLETO CFE PROJETO</t>
  </si>
  <si>
    <t>PONTOS ELETRICOS</t>
  </si>
  <si>
    <t>ARANDELA TIPO TARTARUGA COM LÂMPADA ELETRÔNICA 16W - COMPLETA</t>
  </si>
  <si>
    <t>PROJETOR COM LÂMPADA E REATOR VAPOR METÁLICO 150W COMPLETO</t>
  </si>
  <si>
    <t>PONTO DE ENERGIA PARA ILUMINAÇÃO</t>
  </si>
  <si>
    <t>UNID</t>
  </si>
  <si>
    <t>CJ</t>
  </si>
  <si>
    <t>PT</t>
  </si>
  <si>
    <t>QDE</t>
  </si>
  <si>
    <t>23,00</t>
  </si>
  <si>
    <t>2,00</t>
  </si>
  <si>
    <t>11,00</t>
  </si>
  <si>
    <t>3,00</t>
  </si>
  <si>
    <t>74131/004</t>
  </si>
  <si>
    <t>74130/006</t>
  </si>
  <si>
    <t>74130/005</t>
  </si>
  <si>
    <t>74130/001</t>
  </si>
  <si>
    <t>74130/002</t>
  </si>
  <si>
    <t>9535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</si>
  <si>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</si>
  <si>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</si>
  <si>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</si>
  <si>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</si>
  <si>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</si>
  <si>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</si>
  <si>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</si>
  <si>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</si>
  <si>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</si>
  <si>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</si>
  <si>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</si>
  <si>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</si>
  <si>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</si>
  <si>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</si>
  <si>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</si>
  <si>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</si>
  <si>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</si>
  <si>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9.26</t>
  </si>
  <si>
    <t>9.27</t>
  </si>
  <si>
    <t>9.28</t>
  </si>
  <si>
    <t>9.29</t>
  </si>
  <si>
    <t>9.30</t>
  </si>
  <si>
    <t>9.31</t>
  </si>
  <si>
    <t>9.32</t>
  </si>
  <si>
    <t>9.34</t>
  </si>
  <si>
    <t>9.40</t>
  </si>
  <si>
    <t>9.41</t>
  </si>
  <si>
    <t>10.1</t>
  </si>
  <si>
    <t>10.2</t>
  </si>
  <si>
    <t>10.3</t>
  </si>
  <si>
    <t>10.4</t>
  </si>
  <si>
    <t>10.5</t>
  </si>
  <si>
    <t>10.6</t>
  </si>
  <si>
    <t>TOMADA DUPLA 20A/127V PADRÃO BRASILEIRO EM CX. 4"X4"</t>
  </si>
  <si>
    <t>PONTO DE ENERGIA PARA INTERRUPTOR</t>
  </si>
  <si>
    <t>QPDG</t>
  </si>
  <si>
    <t>QUADROS</t>
  </si>
  <si>
    <t>EQUIPAMENTOS LÓGICA E TELEFONIA</t>
  </si>
  <si>
    <t>PONTO PARA INSTALAÇÃO DE LÓGICA</t>
  </si>
  <si>
    <t>LOUÇAS E APARELHOS SANITÁRIOS</t>
  </si>
  <si>
    <t>BARRA APOIO PARA DEFICIENTE EM AÇO INOX</t>
  </si>
  <si>
    <t>TORNEIRA AUTOMÁTICA CROMADA 1/2" OU 3/4" PARA LAVATÓRIO, COM ENGATE FLEXÍVEL METÁLICO 1/2"X30CM</t>
  </si>
  <si>
    <t>TORNEIRA AUTOMÁTICA CROMADA TUBO MÓVEL PARA BANCADA 1/2" OU 3/4" PARA PIAS</t>
  </si>
  <si>
    <t>4,00</t>
  </si>
  <si>
    <t>5,00</t>
  </si>
  <si>
    <t>12,00</t>
  </si>
  <si>
    <t>9,00</t>
  </si>
  <si>
    <t>17,00</t>
  </si>
  <si>
    <t>18,00</t>
  </si>
  <si>
    <t>40729</t>
  </si>
  <si>
    <t>74104/001</t>
  </si>
  <si>
    <t>11.1</t>
  </si>
  <si>
    <t>11.2</t>
  </si>
  <si>
    <t>METAIS, ACESSÓRIOS E EQUIPAMENTOS</t>
  </si>
  <si>
    <t>PONTO DE AGUA FRIA 3/4"</t>
  </si>
  <si>
    <t>PONTO DE AGUA FRIA 1 1/2"</t>
  </si>
  <si>
    <t>PONTO DE ESGOTO DN 50</t>
  </si>
  <si>
    <t>PONTO DE ESGOTO DN 100</t>
  </si>
  <si>
    <t>REDE EXTERNA</t>
  </si>
  <si>
    <t>REDE AR COMPRIMIDO</t>
  </si>
  <si>
    <t>DIVERSOS E LIMPEZA DA OBRA</t>
  </si>
  <si>
    <t>LIMPEZA FINAL DA OBRA</t>
  </si>
  <si>
    <t>20,00</t>
  </si>
  <si>
    <t>38,00</t>
  </si>
  <si>
    <t>14,00</t>
  </si>
  <si>
    <t>21,00</t>
  </si>
  <si>
    <t>VALOR</t>
  </si>
  <si>
    <t>VALOR TOTAL</t>
  </si>
  <si>
    <t>INSTAL/LIGACAOPROVISORIAELETRICABAIXA TENSÃO P/CANT OBRA OBRA.M3- CHAVE 100A CARGA 3KWH,20CV EXCL FORN MEDIDOR</t>
  </si>
  <si>
    <t>BARRACÃO DE OBRA EM CHAPA DE MADEIRA COMPENSADA COM BANHEIRO COBERTURA EM   FIBROCIMENTO 4   MM,   INCLUSO INSTALAÇÕES HIDRO-SANITARIAS E ELETRICAS</t>
  </si>
  <si>
    <t>485,50</t>
  </si>
  <si>
    <t>43,75</t>
  </si>
  <si>
    <t>1.202,31</t>
  </si>
  <si>
    <t>280,97</t>
  </si>
  <si>
    <t>20,98</t>
  </si>
  <si>
    <t>38,30</t>
  </si>
  <si>
    <t>15,32</t>
  </si>
  <si>
    <t>996,76</t>
  </si>
  <si>
    <t>1.332,48</t>
  </si>
  <si>
    <t>2.329,24</t>
  </si>
  <si>
    <t>1.056,83</t>
  </si>
  <si>
    <t>1.008,12</t>
  </si>
  <si>
    <t>468,26</t>
  </si>
  <si>
    <t>62,39</t>
  </si>
  <si>
    <t>26,00</t>
  </si>
  <si>
    <t>44,00</t>
  </si>
  <si>
    <t>8.16</t>
  </si>
  <si>
    <t>61,00</t>
  </si>
  <si>
    <t>103,00</t>
  </si>
  <si>
    <t>73,00</t>
  </si>
  <si>
    <t>13,00</t>
  </si>
  <si>
    <t>INTERRUPTOR DIFERENCIAL 4X63A SENS. 30MA (TETRAPOLAR)</t>
  </si>
  <si>
    <t>CAIXA DE INSPEÇÃO EM ALVENARIA DE TIJOLO MACIÇO 60X60X60CM, REVESTIDA INTERNAMENTO COM BARRA LISA (CIMENTO E AREIA, TRAÇO 1:4) E=2,0CM, COM TAMPA PRÉ-MOLDADA DE CONCRETO E FUNDO DE CONCRETO 15MPA TIPO C - ESCAVAÇÃO E CONFECÇÃO - ÁGUAS PLUVIAIS E ESGOTO</t>
  </si>
  <si>
    <t>200,00</t>
  </si>
  <si>
    <t>16,00</t>
  </si>
  <si>
    <t>573,78</t>
  </si>
  <si>
    <t>TOTAL GERAL</t>
  </si>
  <si>
    <t>SINAPI</t>
  </si>
  <si>
    <t>VALOR COM BDI %</t>
  </si>
  <si>
    <t>BDI =</t>
  </si>
  <si>
    <t>COMP 02</t>
  </si>
  <si>
    <t>COD TCPO</t>
  </si>
  <si>
    <t>DESCRIÇÃO</t>
  </si>
  <si>
    <t>UND</t>
  </si>
  <si>
    <t>QTD</t>
  </si>
  <si>
    <t>Custo unitário (R$)</t>
  </si>
  <si>
    <t>CUSTO TOTAL</t>
  </si>
  <si>
    <t>m²</t>
  </si>
  <si>
    <t>und</t>
  </si>
  <si>
    <t>m³</t>
  </si>
  <si>
    <t>m</t>
  </si>
  <si>
    <t>kg</t>
  </si>
  <si>
    <t>h</t>
  </si>
  <si>
    <t>valor total do item</t>
  </si>
  <si>
    <t xml:space="preserve"> Prefeitura Municipal de Várzea Grande</t>
  </si>
  <si>
    <t>BDI</t>
  </si>
  <si>
    <t>COMPOSIÇÃO DE CUSTOS DE SERVIÇOS ADICIONAIS</t>
  </si>
  <si>
    <t>COMP 01</t>
  </si>
  <si>
    <t>Quant</t>
  </si>
  <si>
    <t>custo unitário (R$)</t>
  </si>
  <si>
    <t>custo total</t>
  </si>
  <si>
    <t>01</t>
  </si>
  <si>
    <t>COMP 03</t>
  </si>
  <si>
    <t>16136.3.3.1</t>
  </si>
  <si>
    <t>16588.3.7.1</t>
  </si>
  <si>
    <t>16120.3.7.4</t>
  </si>
  <si>
    <t>01270.0.221</t>
  </si>
  <si>
    <t>01270.01.13</t>
  </si>
  <si>
    <t>Valor Total do item</t>
  </si>
  <si>
    <t>cj</t>
  </si>
  <si>
    <t>04</t>
  </si>
  <si>
    <t>COMP 04</t>
  </si>
  <si>
    <t>COMP 05</t>
  </si>
  <si>
    <t>05</t>
  </si>
  <si>
    <t>RUFO EM CHAPA DE AÇO GALVANIZADO NÚMERO 24, CORTE DE 25 CM, INCLUSO TRANSPORTE VERTICAL. AF_06/2016</t>
  </si>
  <si>
    <t>PEITORIL EM MARMORE BRANCO, LARGURA DE 15CM, ASSENTADO COM ARGAMASSA TRACO 1:4 (CIMENTO E AREIA MEDIA), PREPARO MANUAL DA ARGAMASSA</t>
  </si>
  <si>
    <t xml:space="preserve">74065/003 </t>
  </si>
  <si>
    <t xml:space="preserve">COD TCPO- </t>
  </si>
  <si>
    <t>01270.0.40.1</t>
  </si>
  <si>
    <t>01270.0.45.1</t>
  </si>
  <si>
    <t>Kg</t>
  </si>
  <si>
    <t>M²</t>
  </si>
  <si>
    <t>01270.0.1.13</t>
  </si>
  <si>
    <t>01270.0.22.1</t>
  </si>
  <si>
    <t>13105.3.6.1</t>
  </si>
  <si>
    <t>13105.3.8.1</t>
  </si>
  <si>
    <t>16142.3.4.2</t>
  </si>
  <si>
    <t>16120.3.4.4</t>
  </si>
  <si>
    <t>16132.3.3.1</t>
  </si>
  <si>
    <t>16120.3.2.1</t>
  </si>
  <si>
    <t>161313.2.I</t>
  </si>
  <si>
    <t>16131.3.1.6</t>
  </si>
  <si>
    <t>73953/004</t>
  </si>
  <si>
    <t xml:space="preserve">73953/006 </t>
  </si>
  <si>
    <t>TCPO</t>
  </si>
  <si>
    <t xml:space="preserve"> h </t>
  </si>
  <si>
    <t>16520.3.2.1</t>
  </si>
  <si>
    <t>16580.3.11.2</t>
  </si>
  <si>
    <t>165803.4.2</t>
  </si>
  <si>
    <t>16120.3.7.1</t>
  </si>
  <si>
    <t>16132.3.1.2</t>
  </si>
  <si>
    <t>16132.3.3.2</t>
  </si>
  <si>
    <t>16132.3.42</t>
  </si>
  <si>
    <t xml:space="preserve">161363.22 </t>
  </si>
  <si>
    <t>16143.8.12.1 - PONTO de interruptor com eletroduto de PVC rígido rosqueável, 0 3/4"</t>
  </si>
  <si>
    <t>161203.7.1</t>
  </si>
  <si>
    <t>16132.3.4.2</t>
  </si>
  <si>
    <t>1613.6.3.2.2</t>
  </si>
  <si>
    <t>16143.3.218</t>
  </si>
  <si>
    <t>QUADRO DE DISTRIBUICAO DE ENERGIA DE EMBUTIR, EM CHAPA METALICA, PARA 18 ISJUNTORES TERMOMAGNETICOS MONOPOLARES, COM BARRAMENTO TRIFASICO E
NEUTRO, FORNECIMENTO E INSTALACAO</t>
  </si>
  <si>
    <t xml:space="preserve"> PARA-RAIO TP VALVULA 15KV/5KA - FORNECIMENTO E INSTALACAO </t>
  </si>
  <si>
    <t xml:space="preserve">PARA-RAIO TP VALVULA 15KV/5KA - FORNECIMENTO E INSTALACAO </t>
  </si>
  <si>
    <t>01270.0.1.14</t>
  </si>
  <si>
    <t>16132.8.10.2</t>
  </si>
  <si>
    <t>161433.13</t>
  </si>
  <si>
    <t xml:space="preserve"> PAPELEIRA PLASTICA TIPO DISPENSER PARA PAPEL HIGIENICO ROLAO  </t>
  </si>
  <si>
    <t xml:space="preserve"> SABONETEIRA PLASTICA TIPO DISPENSER PARA SABONETE LIQUIDO COM RESERVATORIO  
800 A 1500 ML</t>
  </si>
  <si>
    <t>15007.8.1.2 BARRA DE APOIO para portadores de necessidades especiais,
largura 8 0 cm - unidade: und</t>
  </si>
  <si>
    <t>050603.6.1</t>
  </si>
  <si>
    <t>150073.13</t>
  </si>
  <si>
    <t>15480.8.7.1 TORNEIRA elétrica automática, 220 V - 5.400 W - unidade: um</t>
  </si>
  <si>
    <t>01270.0.24.1</t>
  </si>
  <si>
    <t xml:space="preserve">ENCANADOR OU BOMBEIRO HIDRAULICO </t>
  </si>
  <si>
    <t>15480.3.9.1</t>
  </si>
  <si>
    <t>06062.3.6.3</t>
  </si>
  <si>
    <t>087703.13.1</t>
  </si>
  <si>
    <t xml:space="preserve">15141316.2 </t>
  </si>
  <si>
    <t>15141316.3</t>
  </si>
  <si>
    <t>15141316.6</t>
  </si>
  <si>
    <t>151433.5.1</t>
  </si>
  <si>
    <t>154503.1</t>
  </si>
  <si>
    <t>15450.8.1 RESERVATÓRIO d'água de fibra de vidro cilíndrico - 5000L unidade: um</t>
  </si>
  <si>
    <t>REGISTRO DE GAVETA BRUTO, LATÃO, ROSCÁVEL, 3/4", COM ACABAMENTO E CANOPLA CROMADOS. FORNECIDO E INSTALADO EM RAMAL DE ÁGUA.</t>
  </si>
  <si>
    <t>RESERVATÓRIO D'AGUA DE FIBRA CILÍNDRICO, CAPACIDADE 5.000L</t>
  </si>
  <si>
    <t>TORNEIRA DE BÓIA REAL, ROSCÁVEL, 3/4", FORNECIDA E INSTALADA EM RESERVAÇÃO DE ÁGUA.</t>
  </si>
  <si>
    <t xml:space="preserve"> REGISTRO DE GAVETA BRUTO, LATÃO, ROSCÁVEL, 3/4", FORNECIDO E INSTALADO EM RAMAL DE ÁGUA.</t>
  </si>
  <si>
    <t>CAIXA SIFONADA, PVC, DN 100 X 100 X 50 MM, FORNECIDA E INSTALADA EM RAMAIS DE ENCAMINHAMENTO DE ÁGUA PLUVIAL</t>
  </si>
  <si>
    <t>15142.8.27.1 PONTO de água fria 3/4" - Ø 25 mm - unidade: und</t>
  </si>
  <si>
    <t xml:space="preserve">15142.311.4 </t>
  </si>
  <si>
    <t>15142.3.13.3</t>
  </si>
  <si>
    <t xml:space="preserve">151423.20.2 </t>
  </si>
  <si>
    <t>5147.3.23.2</t>
  </si>
  <si>
    <t>15152.8.29.1 PONTO de esgoto primário, com tubo de PVC branco e conexões, Ø50 mm - unidade: um</t>
  </si>
  <si>
    <t xml:space="preserve">151573.15.6 </t>
  </si>
  <si>
    <t xml:space="preserve">151523.29.2 </t>
  </si>
  <si>
    <t>15152.8.29.1 PONTO de esgoto primário, com tubo de PVC branco e conexões, Ø100 mm - unidade: um</t>
  </si>
  <si>
    <t>COMP 07</t>
  </si>
  <si>
    <t>01270.01.19</t>
  </si>
  <si>
    <t>01270.0.41.1</t>
  </si>
  <si>
    <t>L</t>
  </si>
  <si>
    <t>09910330.1</t>
  </si>
  <si>
    <t>VALOR MEDIANO</t>
  </si>
  <si>
    <t>CODIGO</t>
  </si>
  <si>
    <t>08</t>
  </si>
  <si>
    <t>07185.8.1.1 - PROTEÇÃO MECÂNICA de superfície sujeita a trânsito com argamassa de cimento e areia traço 1:7, e = 3 cm - unidade: m2</t>
  </si>
  <si>
    <t>020603.22</t>
  </si>
  <si>
    <t>071203.11.1</t>
  </si>
  <si>
    <t>01270.0.25.1</t>
  </si>
  <si>
    <t>01270.0.1.20</t>
  </si>
  <si>
    <t>01270.0.48.1</t>
  </si>
  <si>
    <t>09</t>
  </si>
  <si>
    <t>COMP 11</t>
  </si>
  <si>
    <t>COMP 12</t>
  </si>
  <si>
    <t>COMP 13</t>
  </si>
  <si>
    <t>099053.4.1</t>
  </si>
  <si>
    <t>COMP 14</t>
  </si>
  <si>
    <t>COMP 15</t>
  </si>
  <si>
    <t>02060.3.2.2</t>
  </si>
  <si>
    <t>02065.3.5.1</t>
  </si>
  <si>
    <t>081203.2.1</t>
  </si>
  <si>
    <t>01270.0.1.11</t>
  </si>
  <si>
    <t>01270.0.19.1</t>
  </si>
  <si>
    <t>05060.3.20.6</t>
  </si>
  <si>
    <t>05060.3.9.1</t>
  </si>
  <si>
    <t>COMP 16</t>
  </si>
  <si>
    <t>COMP 17</t>
  </si>
  <si>
    <t>COTAÇAO</t>
  </si>
  <si>
    <t>COMP 18</t>
  </si>
  <si>
    <t>COMPOSIÇÃO DA TAXA DE BENEFÍCIOS E DESPESAS INDIRETAS</t>
  </si>
  <si>
    <t>Grupo A</t>
  </si>
  <si>
    <t xml:space="preserve">Despesas indiretas </t>
  </si>
  <si>
    <t>AC</t>
  </si>
  <si>
    <t>Administração central</t>
  </si>
  <si>
    <t>SG</t>
  </si>
  <si>
    <t>Seguro e Garantia</t>
  </si>
  <si>
    <t>R</t>
  </si>
  <si>
    <t>Risco</t>
  </si>
  <si>
    <t>Total do grupo A</t>
  </si>
  <si>
    <t>Grupo B</t>
  </si>
  <si>
    <t>Bonificação</t>
  </si>
  <si>
    <t>DF</t>
  </si>
  <si>
    <t>Despesas Financeiras</t>
  </si>
  <si>
    <t>Total do grupo B</t>
  </si>
  <si>
    <t>Grupo C</t>
  </si>
  <si>
    <t>Lucro</t>
  </si>
  <si>
    <t>Total do grupo C</t>
  </si>
  <si>
    <t>Grupo D</t>
  </si>
  <si>
    <t>Impostos</t>
  </si>
  <si>
    <t>C.1</t>
  </si>
  <si>
    <t>PIS</t>
  </si>
  <si>
    <t>C.2</t>
  </si>
  <si>
    <t>COFINS</t>
  </si>
  <si>
    <t>C.3</t>
  </si>
  <si>
    <t>ISSQN</t>
  </si>
  <si>
    <t>C.4</t>
  </si>
  <si>
    <t>CPRB</t>
  </si>
  <si>
    <t>Total do grupo D</t>
  </si>
  <si>
    <t>Fórmula para o cálculo do B.D.I. ( benefícios e despesas indiretas )</t>
  </si>
  <si>
    <t>BDI  = ((1+AC+S+R+G)(1+DF)(1+L)/(1-I))-1</t>
  </si>
  <si>
    <t>ÍTEM</t>
  </si>
  <si>
    <t>SERVIÇO</t>
  </si>
  <si>
    <t>CÁLCULO</t>
  </si>
  <si>
    <t>TOTAL</t>
  </si>
  <si>
    <t>UNIDADE</t>
  </si>
  <si>
    <t>SERVIÇOS PRELIMINARES</t>
  </si>
  <si>
    <t>1.1.1</t>
  </si>
  <si>
    <t>LIMPEZA DO TERRENO</t>
  </si>
  <si>
    <t>1.1.2</t>
  </si>
  <si>
    <t>TAPUME</t>
  </si>
  <si>
    <t>1.1.3</t>
  </si>
  <si>
    <t>BARRACÃO DE OBRA</t>
  </si>
  <si>
    <t>4*3.50</t>
  </si>
  <si>
    <t>1.1.4</t>
  </si>
  <si>
    <t>LOCAÇÃO DE OBRA</t>
  </si>
  <si>
    <t>ÁREA DA EDIFICAÇÃO</t>
  </si>
  <si>
    <t>1.1.5</t>
  </si>
  <si>
    <t>PLACA</t>
  </si>
  <si>
    <t>1.1.6</t>
  </si>
  <si>
    <t>2.1</t>
  </si>
  <si>
    <t>TRABALHO EM TERRA</t>
  </si>
  <si>
    <t>2.1.1</t>
  </si>
  <si>
    <t>ESCAVAÇÃO</t>
  </si>
  <si>
    <t>CONFORME PROJETO ESTRUTURAL</t>
  </si>
  <si>
    <t>2.1.2</t>
  </si>
  <si>
    <t>REATERRO INCLUINDO APILOAMENTO</t>
  </si>
  <si>
    <t>2.1.3</t>
  </si>
  <si>
    <t>APILOAMENTO FUNDO DE VALAS</t>
  </si>
  <si>
    <t>2.1.4</t>
  </si>
  <si>
    <t>ATERRO</t>
  </si>
  <si>
    <t xml:space="preserve">camada de 5cm para execução do contrapiso </t>
  </si>
  <si>
    <t>FUNDAÇÕES</t>
  </si>
  <si>
    <t>3.1.1</t>
  </si>
  <si>
    <t>LASTRO CONCRETO</t>
  </si>
  <si>
    <t>ÁREA FUNDAÇÃO X ALTURA DO LASTRO</t>
  </si>
  <si>
    <t>3.1.2</t>
  </si>
  <si>
    <t>CONCRETO FCK 20 Mpa</t>
  </si>
  <si>
    <t>3.1.3</t>
  </si>
  <si>
    <t>LANÇAMENTO CONCRETO</t>
  </si>
  <si>
    <t>3.1.4</t>
  </si>
  <si>
    <t>FÔRMA</t>
  </si>
  <si>
    <t>3.1.5</t>
  </si>
  <si>
    <t>AÇO CA-50</t>
  </si>
  <si>
    <t>3.1.6</t>
  </si>
  <si>
    <t>AÇO CA-60</t>
  </si>
  <si>
    <t>4.1</t>
  </si>
  <si>
    <t>4.1.1</t>
  </si>
  <si>
    <t>CONCRETO 25 MPA</t>
  </si>
  <si>
    <t>4.1.2</t>
  </si>
  <si>
    <t>4.1.3</t>
  </si>
  <si>
    <t>4.1.4</t>
  </si>
  <si>
    <t>4.1.5</t>
  </si>
  <si>
    <t>5.0</t>
  </si>
  <si>
    <t>5.1.1</t>
  </si>
  <si>
    <t>NEUTROL</t>
  </si>
  <si>
    <t>ALVENARIA</t>
  </si>
  <si>
    <t>6.1.1</t>
  </si>
  <si>
    <t>TIJOLO CERÂMICO</t>
  </si>
  <si>
    <t>ÁREA DAS PAREDES</t>
  </si>
  <si>
    <t>6.1.2</t>
  </si>
  <si>
    <t>VERGA</t>
  </si>
  <si>
    <t>LARGURA DA PORTA + 5CM DE CADA LADO</t>
  </si>
  <si>
    <t>7.1.1</t>
  </si>
  <si>
    <t>AREA COBERTA</t>
  </si>
  <si>
    <t>7.1.2</t>
  </si>
  <si>
    <t>7.1.3</t>
  </si>
  <si>
    <t>7.1.4</t>
  </si>
  <si>
    <t xml:space="preserve">TELHA CERÂMICA </t>
  </si>
  <si>
    <t>ESQUADRIA</t>
  </si>
  <si>
    <t>8.1.1</t>
  </si>
  <si>
    <t>CONFORME PROJETO ARQUITETÔNICO</t>
  </si>
  <si>
    <t>8.1.2</t>
  </si>
  <si>
    <t>8.1.3</t>
  </si>
  <si>
    <t>8.1.4</t>
  </si>
  <si>
    <t>8.1.5</t>
  </si>
  <si>
    <t>8.1.6</t>
  </si>
  <si>
    <t>8.1.7</t>
  </si>
  <si>
    <t>8.1.8</t>
  </si>
  <si>
    <t>PORTA MADEIRA 0,80 X 2,10</t>
  </si>
  <si>
    <t>8.1.9</t>
  </si>
  <si>
    <t>PORTA MADEIRA 1,00 X 2,10</t>
  </si>
  <si>
    <t>8.1.10</t>
  </si>
  <si>
    <t>8.1.11</t>
  </si>
  <si>
    <t>REVESTIMENTO</t>
  </si>
  <si>
    <t>9.1.1</t>
  </si>
  <si>
    <t>CHAPISCO</t>
  </si>
  <si>
    <t>9.1.2</t>
  </si>
  <si>
    <t>EMBOÇO</t>
  </si>
  <si>
    <t>9.1.3</t>
  </si>
  <si>
    <t>AZULEJO</t>
  </si>
  <si>
    <t>9.1.4</t>
  </si>
  <si>
    <t>REJUNTE</t>
  </si>
  <si>
    <t>IGUAL ÁREA DE AZULEJO</t>
  </si>
  <si>
    <t>PISOS, RODAPÉS, SOLEIRAS E PEITORIS</t>
  </si>
  <si>
    <t>10.1.1</t>
  </si>
  <si>
    <t>10.1.2</t>
  </si>
  <si>
    <t>PASSEIO (CALÇADA)</t>
  </si>
  <si>
    <t>10.1.3</t>
  </si>
  <si>
    <t>PISO GRANILITE</t>
  </si>
  <si>
    <t>10.1.4</t>
  </si>
  <si>
    <t>RODAPÉ GRANILITE</t>
  </si>
  <si>
    <t>VIDRO</t>
  </si>
  <si>
    <t>11.1.1</t>
  </si>
  <si>
    <t>12.1</t>
  </si>
  <si>
    <t>PINTURA</t>
  </si>
  <si>
    <t>12.1.1</t>
  </si>
  <si>
    <t>PINTURA LATEX ACRILICA</t>
  </si>
  <si>
    <t>PERIMETRO EXTERNO E INTERNO X ALTURA</t>
  </si>
  <si>
    <t>12.1.2</t>
  </si>
  <si>
    <t>PINTURA ESMALTE MADEIRA</t>
  </si>
  <si>
    <t>ÁREA DAS ESQUADRIAS</t>
  </si>
  <si>
    <t>12.1.3</t>
  </si>
  <si>
    <t>13.1</t>
  </si>
  <si>
    <t>FORRO</t>
  </si>
  <si>
    <t>13.1.1</t>
  </si>
  <si>
    <t>14.1</t>
  </si>
  <si>
    <t>SERVIÇOS COMPLEMENTARES</t>
  </si>
  <si>
    <t>14.1.1</t>
  </si>
  <si>
    <t>BARRA DE APOIO</t>
  </si>
  <si>
    <t>14.1.2</t>
  </si>
  <si>
    <t>14.1.3</t>
  </si>
  <si>
    <t>BANCADA GRANITO - SALA UTILIDADES, ESTERILIZAÇÃO E CURATIVO.</t>
  </si>
  <si>
    <t>14.1.4</t>
  </si>
  <si>
    <t>15.1</t>
  </si>
  <si>
    <t>INSTALAÇÃO HIDRO SANITÁRIA</t>
  </si>
  <si>
    <t>15.1.1</t>
  </si>
  <si>
    <t>CONFORME PROJETO HIDRAULICO</t>
  </si>
  <si>
    <t>16.1</t>
  </si>
  <si>
    <t>INSTALAÇÃO ELETRICA</t>
  </si>
  <si>
    <t>16.1.1</t>
  </si>
  <si>
    <t>CONFORME PROJETO ELÉTRICO</t>
  </si>
  <si>
    <t>17.1</t>
  </si>
  <si>
    <t>LIMPEZA FINAL DE OBRA</t>
  </si>
  <si>
    <t>17.1.1</t>
  </si>
  <si>
    <t>LIMPEZA FINAL</t>
  </si>
  <si>
    <t>ÁREA TOTAL</t>
  </si>
  <si>
    <t>73822/2</t>
  </si>
  <si>
    <t>LIMPEZA MECANIZADA DE TERRENO COM REMOCAO DE CAMADA VEGETAL, UTILIZANDO MOTONIVELADORA</t>
  </si>
  <si>
    <t>TAPUME DE CHAPA DE MADEIRA COMPENSADA, E= 6MM, COM PINTURA A CAL E REAPROVEITAMENTO DE 2X</t>
  </si>
  <si>
    <t>LIGAÇÃO DOMICILIAR DE ESGOTO DN 100MM, DA CASA ATÉ A CAIXA, COMPOSTO POR 10,0M TUBO DE PVC ESGOTO PREDIAL DN 100MM E CAIXA DE ALVENARIA COM TAMPA DE CONCRETO - FORNECIMENTO E INSTALAÇÃ</t>
  </si>
  <si>
    <t>AREIA MEDIA - POSTO JAZIDA/FORNECEDOR (RETIRADO NA JAZIDA, SEM TRANSPORTE)</t>
  </si>
  <si>
    <t>CIMENTO PORTLAND COMPOSTO CP II-32</t>
  </si>
  <si>
    <t>PEDREIRO</t>
  </si>
  <si>
    <t>AUXILIAR DE CARPINTEIRO</t>
  </si>
  <si>
    <t>PREGO DE ACO POLIDO COM CABECA 18 X 27 (2 1/2 X 10)</t>
  </si>
  <si>
    <t>TELHADISTA</t>
  </si>
  <si>
    <t>05060.3.1.1</t>
  </si>
  <si>
    <t>MADEIRA PINHO SERRADA 3A QUALIDADE NAO APARELHADA</t>
  </si>
  <si>
    <t>CALHA EM CHAPA DE AÇO GALVANIZADO NÚMERO 24, DESENVOLVIMENTO DE 50 CM, INCLUSO TRANSPORTE VERTICAL. AF_06/2016</t>
  </si>
  <si>
    <t>CUMEEIRA E ESPIGÃO PARA TELHA CERÂMICA EMBOÇADA COM ARGAMASSA TRAÇO 1:2:9 (CIMENTO, CAL E AREIA), PARA TELHADOS COM MAIS DE 2 ÁGUAS, INCLUSO TRANSPORTE VERTICAL. AF_06/2016</t>
  </si>
  <si>
    <t>CHAPA DE MADEIRA COMPENSADA PLASTIFICADA PARA FORMA DE CONCRETO, DE 2,20 X 1,10 M, E = 12 MM(FABRICAÇÃO, MONTAGEM E DESMONTAGEM)</t>
  </si>
  <si>
    <t>ARMAÇÃO DE ESTRUTURAS DE CONCRETO ARMADO, EXCETO VIGAS, PILARES, LAJES E FUNDAÇÕES, UTILIZANDO AÇO CA-50 DE 6,3 MM - MONTAGEM. AF_12/2015</t>
  </si>
  <si>
    <t>ARMAÇÃO DE PILAR OU VIGA DE UMA ESTRUTURA CONVENCIONAL DE CONCRETO ARMADO EM UMA EDIFICAÇÃO TÉRREA OU SOBRADO UTILIZANDO AÇO CA-60 DE 5,0 MM - MONTAGEM. AF_12/2015</t>
  </si>
  <si>
    <t>CONCRETO USINADO BOMBEAVEL, CLASSE DE RESISTENCIA C45, COM BRITA 0 E 1, SLUMP = 100 +/- 20 MM, INCLUI SERVICO DE BOMBEAMENTO (NBR 8953</t>
  </si>
  <si>
    <t>Ajudante de armador</t>
  </si>
  <si>
    <t>01270.0.1.10</t>
  </si>
  <si>
    <t>l</t>
  </si>
  <si>
    <t>IMPERMEABILIZACAO DE ESTRUTURAS ENTERRADAS, COM TINTA ASFALTICA, DUAS DEMAOS</t>
  </si>
  <si>
    <t>IMPERMEABILIZACAO DE SUPERFICIE COM MANTA ASFALTICA (COM POLIMEROS TIPO APP), E=3 MM</t>
  </si>
  <si>
    <t>PEDRA BRITADA N. 0, OU PEDRISCO (4,8 A 9,5 MM) POSTO PEDREIRA/FORNECEDOR, SEM FRETE
FRETE (estacionamento - h= 10cm)</t>
  </si>
  <si>
    <t>GUIA (MEIO-FIO) CONCRETO, MOLDADA IN LOCO EM TRECHO RETO COM EXTRUSORA, 11,5 CM BASE X 22 CM ALTURA. AF_06/2016</t>
  </si>
  <si>
    <t>EXECUÇÃO DE SARJETA DE CONCRETO USINADO, MOLDADA IN LOCO EM TRECHO RETO, 45 CM BASE X 10 CM ALTURA. AF_06/2016</t>
  </si>
  <si>
    <t>PISO EM GRANILITE, MARMORITE OU GRANITINA ESPESSURA 8 MM, INCLUSO JUNTAS DE DILATACAO PLASTICAS</t>
  </si>
  <si>
    <t>CHAPISCO APLICADO EM ALVENARIAS E ESTRUTURAS DE CONCRETO INTERNAS, COM ROLO PARA TEXTURA ACRÍLICA. ARGAMASSA TRAÇO 1:4 E EMULSÃO POLIMÉRICA (ADESIVO) COM PREPARO MANUAL. AF_06/2014</t>
  </si>
  <si>
    <t>APLICAÇÃO MANUAL DE PINTURA COM TINTA LÁTEX ACRÍLICA EM PAREDES, DUAS DEMÃOS. AF_06/2014</t>
  </si>
  <si>
    <t xml:space="preserve"> APLICAÇÃO MANUAL DE PINTURA COM TINTA TEXTURIZADA ACRÍLICA EM PAREDES EXTERNAS DE CASAS, UMA COR. AF_06/2014</t>
  </si>
  <si>
    <t>CHAPISCO APLICADO NO TETO, COM ROLO PARA TEXTURA ACRÍLICA. ARGAMASSA INDUSTRIALIZADA COM PREPARO EM MISTURADOR 300 KG. AF_06/2014</t>
  </si>
  <si>
    <t>APLICAÇÃO MANUAL DE PINTURA COM TINTA LÁTEX ACRÍLICA EM TETO, DUAS DEMÃOS. AF_06/2014</t>
  </si>
  <si>
    <t>APLICAÇÃO MANUAL DE PINTURA COM TINTA TEXTURIZADA ACRÍLICA EM PAREDES EXTERNAS DE CASAS, UMA COR. AF_06/2014</t>
  </si>
  <si>
    <t>PORTA DE MADEIRA PARA PINTURA, SEMI-OCA (LEVE OU MÉDIA), 80X210CM, ESPESSURA DE 3,5CM, INCLUSO DOBRADIÇAS - FORNECIMENTO E INSTALAÇÃO. AF_08/2015</t>
  </si>
  <si>
    <t>PORTA DE MADEIRA PARA PINTURA, SEMI-OCA (LEVE OU MÉDIA), 90X210CM, ESPESSURA DE 3,5CM, INCLUSO DOBRADIÇAS - FORNECIMENTO E INSTALAÇÃO. AF_08/2015</t>
  </si>
  <si>
    <t>FECHADURA DE EMBUTIR PARA PORTAS INTERNAS, COMPLETA, ACABAMENTO PADRÃO POPULAR, COM EXECUÇÃO DE FURO - FORNECIMENTO E INSTALAÇÃO. AF_08/2015</t>
  </si>
  <si>
    <t>PINTURA ESMALTE BRILHANTE PARA MADEIRA, DUAS DEMAOS, SOBRE FUNDO NIVELADOR BRANCO</t>
  </si>
  <si>
    <t>LUMINÁRIAS TIPO CALHA, DE SOBREPOR, COM REATORES DE PARTIDA RÁPIDA E LÂMPADAS FLUORESCENTES 2X2X18W, COMPLETAS, FORNECIMENTO E INSTALAÇÃO</t>
  </si>
  <si>
    <t>RELE FOTOELETRICO P/ COMANDO DE ILUMINACAO EXTERNA 220V/1000W - FORNECIMENTO E INSTALACAO</t>
  </si>
  <si>
    <t>SUPORTE PARAFUSADO COM PLACA DE ENCAIXE 4" X 2" ALTO (2,00 M DO PISO) PARA PONTO ELÉTRICO - FORNECIMENTO E INSTALAÇÃO. AF_12/2015</t>
  </si>
  <si>
    <t>TOMADA MÉDIA DE EMBUTIR (1 MÓDULO), 2P+T 20 A, SEM SUPORTE E SEM PLACA - FORNECIMENTO E INSTALAÇÃO. AF_12/2015</t>
  </si>
  <si>
    <t>TOMADA ALTA DE EMBUTIR (1 MÓDULO), 2P+T 20 A, INCLUINDO SUPORTE E PLACA - FORNECIMENTO E INSTALAÇÃO. AF_12/2015</t>
  </si>
  <si>
    <t xml:space="preserve">INTERRUPTOR SIMPLES (1 MÓDULO), 10A/250V, INCLUINDO SUPORTE E PLACA - FORNECIMENTO E INSTALAÇÃO. AF_12/2015
FORNECIMENTO E INSTALAÇÃO. </t>
  </si>
  <si>
    <t>DISJUNTOR TERMOMAGNETICO TRIPOLAR
PADRAO NEMA (AMERICANO) 125 A 150A 240V,
FORNECIMENTO E INSTALACAO</t>
  </si>
  <si>
    <t>DISJUNTOR TERMOMAGNETICO TRIPOLAR PADRAO NEMA (AMERICANO) 60 A 100A 240V, FORNECIMENTO E INSTALACAO</t>
  </si>
  <si>
    <t>DISJUNTOR TERMOMAGNETICO MONOPOLAR PADRAO NEMA (AMERICANO) 10 A 30A 240V, FORNECIMENTO E INSTALACAO</t>
  </si>
  <si>
    <t>DISJUNTOR TERMOMAGNETICO MONOPOLAR PADRAO NEMA (AMERICANO) 35 A 50A 240V, FORNECIMENTO E INSTALACAO</t>
  </si>
  <si>
    <t>74130/003</t>
  </si>
  <si>
    <t>DISJUNTOR TERMOMAGNETICO BIPOLAR PADRAO NEMA (AMERICANO) 10 A 50A 240V, FORNECIMENTO E INSTALACAO</t>
  </si>
  <si>
    <t>TOMADA PARA TELEFONE DE 4 POLOS PADRAO TELEBRAS - FORNECIMENTO E INSTALACAO</t>
  </si>
  <si>
    <t>QUADRO DE DISTRIBUICAO PARA TELEFONE N.3, 40X40X12CM EM CHAPA METALICA, DE EMBUTIR, SEM ACESSORIOS, PADRAO TELEBRAS, FORNECIMENTO E INSTALACAO</t>
  </si>
  <si>
    <t>CAIXA DE PASSAGEM PARA TELEFONE 20X20X12CM (SOBREPOR) FORNECIMENTO E INSTALACAO</t>
  </si>
  <si>
    <t>VASO SANITARIO SIFONADO CONVENCIONAL COM LOUÇA BRANCA - FORNECIMENTO E INSTALAÇÃO. AF_10/2016</t>
  </si>
  <si>
    <t>ASSENTO SANITARIO DE PLASTICO, TIPO CONVENCIONAL</t>
  </si>
  <si>
    <t>VASO SANITARIO SIFONADO CONVENCIONAL PARA PCD SEM FURO FRONTAL COM LOUÇA BRANCA SEM ASSENTO - FORNECIMENTO E INSTALAÇÃO. AF_10/2016
BRANCA, COM ASSENTO</t>
  </si>
  <si>
    <t>LAVATÓRIO LOUÇA BRANCA SUSPENSO, 29,5 X 39CM OU EQUIVALENTE, PADRÃO POPULAR - FORNECIMENTO E INSTALAÇÃO. AF_12/2013</t>
  </si>
  <si>
    <t>TANQUE DE LOUÇA BRANCA COM COLUNA, 30L OU EQUIVALENTE, INCLUSO SIFÃO FLEXÍVEL EM PVC, VÁLVULA PLÁSTICA E TORNEIRA DE PLÁSTICO - FORNECIMENTO E INSTALAÇÃO. AF_12/2013</t>
  </si>
  <si>
    <t>CHUVEIRO ELETRICO COMUM CORPO PLASTICO TIPO DUCHA, FORNECIMENTO E INSTALACAO</t>
  </si>
  <si>
    <t>VALVULA DESCARGA 1.1/2" COM REGISTRO, ACABAMENTO EM METAL CROMADO - FORNECIMENTO E INSTALACAO</t>
  </si>
  <si>
    <t>TUBO PVC DN 75 MM PARA DRENAGEM - FORNECIMENTO E INSTALACAO</t>
  </si>
  <si>
    <t>TUBO PVC, SERIE NORMAL, ESGOTO PREDIAL, DN 100 MM, FORNECIDO E INSTALADO EM RAMAL DE DESCARGA OU RAMAL DE ESGOTO SANITÁRIO. AF_12/2014</t>
  </si>
  <si>
    <t>AJUDANTE DE PEDREIRO</t>
  </si>
  <si>
    <t>COMP 09</t>
  </si>
  <si>
    <t>COMP 10</t>
  </si>
  <si>
    <t xml:space="preserve">PAPEL KRAFT BETUMADO
</t>
  </si>
  <si>
    <t>JUNCAO SIMPLES, PVC, DN 75 X 50 MM, SERIE NORMAL PARA ESGOTO PREDIAL</t>
  </si>
  <si>
    <t>TE SANITARIO, PVC, DN 50 X 50 MM, SERIE NORMAL, PARA ESGOTO PREDIAL</t>
  </si>
  <si>
    <t>COBERTURA EM TELHA CERÂMICA TIPO ROMANA, EXCLUINDO MADEIRAMENTO</t>
  </si>
  <si>
    <t>COMP</t>
  </si>
  <si>
    <t>JOGO DE FERRAGENS CROMADAS P/ PORTA DE VIDRO TEMPERADO, UMA FOLHA COMPOSTA: DOBRADICA SUPERIOR (101) E INFERIOR (103),TRINCO (502), FECHADURA (520),CONTRA FECHADURA (531),COM CAPUCHINHO</t>
  </si>
  <si>
    <t>VIDRACEIRO</t>
  </si>
  <si>
    <t>8.17</t>
  </si>
  <si>
    <t>PORTA DE VIDRO TEMPERADO INCOLOR, 2 FOLHAS DE ABRIR, E=10MM (1,60x2,10M) CV02</t>
  </si>
  <si>
    <t>7.8</t>
  </si>
  <si>
    <t>VERGA PRÉ-MOLDADA PARA JANELAS COM ATÉ 1,5 M DE VÃO. AF_03/2016</t>
  </si>
  <si>
    <t>RODAPE EM MARMORITE, ALTURA 10CM</t>
  </si>
  <si>
    <t>ALVENARIA DE VEDAÇÃO DE BLOCOS CERÂMICOS FURADOS NA HORIZONTAL DE 9X19X19CM (ESPESSURA 9CM) DE PAREDES COM ÁREA LÍQUIDA MAIOR OU IGUAL A 6M² SEM VÃOS E ARGAMASSA DE ASSENTAMENTO COM PREPARO MANUAL. AF_06/2014</t>
  </si>
  <si>
    <t>EXECUÇÃO DE MURO</t>
  </si>
  <si>
    <t>042213.2.4</t>
  </si>
  <si>
    <t>5.3</t>
  </si>
  <si>
    <t>85172</t>
  </si>
  <si>
    <t>ALAMBRADO EM MOUROES DE CONCRETO "T", ALTURA LIVRE 2M, ESPACADOS A CADA 2M, COM TELA DE ARAME GALVANIZADO, FIO 14 BWG E MALHA QUADRADA 5X5CM</t>
  </si>
  <si>
    <t>PORTAO DE FERRO COM VARA 1/2", COM REQUADRO</t>
  </si>
  <si>
    <t>74100/001</t>
  </si>
  <si>
    <t>87893</t>
  </si>
  <si>
    <t>CHAPISCO APLICADO EM ALVENARIA (SEM PRESENÇA DE VÃOS) E ESTRUTURAS DE CONCRETO DE FACHADA, COM COLHER DE PEDREIRO. ARGAMASSA TRAÇO 1:3 COM PREPARO MANUAL. AF_06/2014</t>
  </si>
  <si>
    <t>PINTURA A CAL VIRGEM, SOBRE MURO DE CONCRETO</t>
  </si>
  <si>
    <t>ALVENARIA - VEDAÇÃO</t>
  </si>
  <si>
    <t>LUMINARIA TIPO CALHA, DE SOBREPOR, COM REATOR DE PARTIDA RAPIDA E LAMPADA FLUORESCENTE 2X40W, COMPLETA, FORNECIMENTO E INSTALACAO</t>
  </si>
  <si>
    <t>LUMINARIA TIPO TARTARUGA PARA AREA EXTERNA EM ALUMINIO, COM GRADE, PARA 1 LAMPADA, BASE E27, POTENCIA MAXIMA 40/60 W (NAO INCLUI LAMPADA)</t>
  </si>
  <si>
    <t>un</t>
  </si>
  <si>
    <t>LAVATÓRIO EM INOX PARA ESCOVAÇÃO, INCL VÁLVULAS E SIFÕES, COFORME PROJETO</t>
  </si>
  <si>
    <t>FITA VEDA ROSCA EM ROLOS DE 18 MM X 10 M (L X C)</t>
  </si>
  <si>
    <t xml:space="preserve">INTERRUPTOR 3 TECLAS, 10A/250V, SEM SUPORTE E SEM PLACA - 
FORNECIMENTO E INSTALAÇÃO. </t>
  </si>
  <si>
    <t>PARAFUSO DE LATAO COM ROSCA SOBERBA, CABECA CHATA E FENDA SIMPLES, DIAMETRO 4,8 MM, COMPRIMENTO 65 MM</t>
  </si>
  <si>
    <t>1 Placa = 1,5*3,0</t>
  </si>
  <si>
    <t>MURO / ALAMBRADO</t>
  </si>
  <si>
    <t>REVESTIMENTO CERÂMICO 20X25CM, ASSENTADA COM ARGAMASSA COLANTE, COM REJUNTAMENTO EM EPOXI</t>
  </si>
  <si>
    <t>PINTURA EPOXI, DUAS DEMAOS</t>
  </si>
  <si>
    <t>REGISTRO DE PRESSÃO BRUTO, LATÃO, ROSCÁVEL, 3/4", COM ACABAMENTO E CANOPLA CROMADOS. FORNECIDO E INSTALADO EM RAMAL DE ÁGUA. AF_12/2014</t>
  </si>
  <si>
    <t>TORNEIRA CROMADA DE MESA, 1/2" OU 3/4", PARA LAVATÓRIO, PADRÃO POPULAR - FORNECIMENTO E INSTALAÇÃO. AF_12/2013</t>
  </si>
  <si>
    <t>COMP 06</t>
  </si>
  <si>
    <t>9.35</t>
  </si>
  <si>
    <t>INTERRUPTOR SIMPLES (4 MÓDULOS), 10A/250V, INCLUINDO SUPORTE E PLACA - FORNECIMENTO E INSTALAÇÃO. AF_12/2015</t>
  </si>
  <si>
    <t>INTERRUPTOR SIMPLES (2 MÓDULOS) COM INTERRUPTOR PARALELO (1 MÓDULO), 1 0A/250V, INCLUINDO SUPORTE E PLACA - FORNECIMENTO E INSTALAÇÃO.</t>
  </si>
  <si>
    <t>PONTO DE TOMADA RESIDENCIAL INCLUINDO TOMADA 10A/250V, CAIXA ELÉTRICA, ELETRODUTO, CABO, RASGO, QUEBRA E CHUMBAMENTO.</t>
  </si>
  <si>
    <t>CAIXILHO FIXO, DE ALUMINIO, PARA VIDRO</t>
  </si>
  <si>
    <t>H</t>
  </si>
  <si>
    <t>ÁREA DO TERRENO MINIMA=1510,11</t>
  </si>
  <si>
    <t>PERIMETRO = 136,38 - portão (1,2 + 3,0)</t>
  </si>
  <si>
    <t>ESTRUTURA DE MADEIRA P/ COBERTURA CERÂMICA</t>
  </si>
  <si>
    <t>JANELA PROJETANTE ALUMINIO 0,80 X 2,00</t>
  </si>
  <si>
    <t>JANELA PROJETANTE ALUMINIO 2,20 X 2,00</t>
  </si>
  <si>
    <t>JANELA PROJETANTE ALUMÍNIO 0,80 X 1,00</t>
  </si>
  <si>
    <t>JANELA PROJETANTE ALUMÍNIO 0,80 X 1,50</t>
  </si>
  <si>
    <t>JANELA PROJETANTE ALUMÍNIO 0,40 X 1,00</t>
  </si>
  <si>
    <t>PORTA DE VIDRO 1,80 x 2,10</t>
  </si>
  <si>
    <t>PORTA DE VIDRO 1,60 X 2,10</t>
  </si>
  <si>
    <t>PORTA MADEIRA 0,90 X 2,10</t>
  </si>
  <si>
    <t>PORTA MADEIRA CORRER 0,90 X 2,10</t>
  </si>
  <si>
    <t>8.1.12</t>
  </si>
  <si>
    <t xml:space="preserve">PORTA DE ALUMÍNIO </t>
  </si>
  <si>
    <t>CAIXILHO DE ALUMÍNIO PARA VIDRO FIXO</t>
  </si>
  <si>
    <t>8.1.13</t>
  </si>
  <si>
    <t>ALVENARIA INTERNA + EXTERNA + TETO</t>
  </si>
  <si>
    <t>PEITORIL GRANITO</t>
  </si>
  <si>
    <t>EM TORNO DA EDIFICAÇÃO + RUA FRENTE</t>
  </si>
  <si>
    <t>PINTURA EPOXI</t>
  </si>
  <si>
    <t>SALAS: PROCEDIMENTOS, VACINAS, CURATIVOS, COLETA, VACINAÇÃO, ESTERILIZAÇÃO E EXPURGO</t>
  </si>
  <si>
    <t>LUMINÁRIA DE EMERGÊNCIA 30 LEDS, POTÊNCIA 2W, BATERIA DE LÍTIO, AUTONOMIA DE 6 HORAS</t>
  </si>
  <si>
    <t>RACK 12U'S TIPO AUTOPORTANTE COM PORTA EM ACRÍLICO E CHAVE FRONTAL E LATERAL, COM 2 OU 4 VENT. DE TETO</t>
  </si>
  <si>
    <t>DATA</t>
  </si>
  <si>
    <t>PLUGMAIS DISTRIBUIDORA</t>
  </si>
  <si>
    <t>REDE DISTRIBUIDORA</t>
  </si>
  <si>
    <t>VALOR COTADO</t>
  </si>
  <si>
    <t>NOME DA EMPRESA</t>
  </si>
  <si>
    <t>CNPJ</t>
  </si>
  <si>
    <t>TELEFONE</t>
  </si>
  <si>
    <t>CONTATO</t>
  </si>
  <si>
    <t>GABRIEL</t>
  </si>
  <si>
    <t>RODRIGO</t>
  </si>
  <si>
    <t>(65)3648-5757</t>
  </si>
  <si>
    <t>(65)2123-0990</t>
  </si>
  <si>
    <t>(65)3634-6949</t>
  </si>
  <si>
    <t>07.388.781/0001-82</t>
  </si>
  <si>
    <t>36.902.971/0001-74</t>
  </si>
  <si>
    <t>11.138.453/0001-03</t>
  </si>
  <si>
    <t xml:space="preserve">BANCADA DE GRANITO CINZA POLIDO 150 X 60 CM, COM CUBA DE EMBUTIR DE AÇO INOXIDÁVEL MÉDIA, VÁLVULA AMERICANA EM METAL CROMADO, SIFÃO FLEXÍVEL EM PVC, ENGATE FLEXÍVEL 30 CM, TORNEIRA CROMADA LONGA DE PAREDE, 1/2 OU 3/4, PARA PIA DE COZINHA, PADRÃO POPULAR- FORNEC. E INSTAL. </t>
  </si>
  <si>
    <t>SISTEMA DE TRATAMENTO DE ESGOTO - TANQUE SÉPTICO</t>
  </si>
  <si>
    <t>ESCAVAÇÃO MANUAL DE VALAS. AF_03/2016</t>
  </si>
  <si>
    <t>PREPARO DE FUNDO DE VALA COM LARGURA MAIOR OU IGUAL A 1,5 M E MENOR QUE 2,5 M, EM LOCAL COM NÍVEL BAIXO DE INTERFERÊNCIA. AF_06/2016</t>
  </si>
  <si>
    <t>73964/006</t>
  </si>
  <si>
    <t>REATERRO DE VALA COM COMPACTAÇÃO MANUAL</t>
  </si>
  <si>
    <t>ALVENARIA EM TIJOLO CERAMICO MACICO 5X10X20CM 1 VEZ (ESPESSURA 20CM), ASSENTADO COM ARGAMASSA TRACO 1:2:8 (CIMENTO, CAL E AREIA)</t>
  </si>
  <si>
    <t>ALVENARIA EM TIJOLO CERAMICO MACICO 5X10X20CM 1/2 VEZ (ESPESSURA 10CM), ASSENTADO COM ARGAMASSA TRACO 1:2:8 (CIMENTO, CAL E AREIA)</t>
  </si>
  <si>
    <t>CONCRETO FCK = 25MPA, TRAÇO 1:2,3:2,7 (CIMENTO/ AREIA MÉDIA/ BRITA 1) - PREPARO MECÂNICO COM BETONEIRA 400 L. AF_07/2016</t>
  </si>
  <si>
    <t>TAMPA EM CONCRETO ARMADO 60X60X5CM P/CX INSPECAO/FOSSA SEPTICA</t>
  </si>
  <si>
    <t>ARMACAO EM TELA DE ACO SOLDADA NERVURADA Q-92, ACO CA-60, 4,2MM, MALHA 15X15CM</t>
  </si>
  <si>
    <t>CHAPISCO APLICADO EM ALVENARIAS E ESTRUTURAS DE CONCRETO INTERNAS, COM COLHER DE PEDREIRO. ARGAMASSA TRAÇO 1:3 COM PREPARO MANUAL.</t>
  </si>
  <si>
    <t>EMBOÇO, PARA RECEBIMENTO DE CERÂMICA, EM ARGAMASSA TRAÇO 1:2:8, PREPARMECÂNICO COM BETONEIRA 400L, APLICADO MANUALMENTE EM FACES INTERNAS DE PAREDES, PARA AMBIENTE COM ÁREA MENOR QUE 5M2, ESPESSURA DE 20MM, COM EXECUÇÃO DE TALISCAS.</t>
  </si>
  <si>
    <t>IMPERMEABILIZACAO DE ESTRUTURAS ENTERRADAS COM CIMENTO CRISTALIZANTE E ADESIVO LIQUIDO, ATE 7M DE PROFUNDIDADE.</t>
  </si>
  <si>
    <t>73929/004</t>
  </si>
  <si>
    <t>TUBO PVC, SERIE NORMAL, ESGOTO PREDIAL, DN 100 MM, FORNECIDO E INSTALADO EM RAMAL DE DESCARGA OU RAMAL DE ESGOTO SANITÁRIO.</t>
  </si>
  <si>
    <t>TE, PVC, SERIE NORMAL, ESGOTO PREDIAL, DN 100 X 100 MM, JUNTA ELÁSTICA, FORNECIDO E INSTALADO EM RAMAL DE DESCARGA OU RAMAL DE ESGOTO SANITÁ</t>
  </si>
  <si>
    <t>FORMA TABUA P/ CONCRETO EM FUNDACAO RADIER C/ REAPROVEITAMENTO 3X.</t>
  </si>
  <si>
    <t>74076/001</t>
  </si>
  <si>
    <t>ARMAÇÃO DE LAJE DE UMA ESTRUTURA CONVENCIONAL DE CONCRETO ARMADO EM UM A EDIFICAÇÃO TÉRREA OU SOBRADO UTILIZANDO AÇO CA-50 DE 10,0 MM - MONTAGEM</t>
  </si>
  <si>
    <t>SISTEMA DE TRATAMENTO DE ESGOTO - FILTRO ANAERÓBIO</t>
  </si>
  <si>
    <t>JOELHO 90 GRAUS, PVC, SERIE NORMAL, ESGOTO PREDIAL, DN 100 MM, JUNTA E LÁSTICA, FORNECIDO E INSTALADO EM RAMAL DE DESCARGA OU RAMAL DE ESGOTO SANITÁRIO. AF_12/2014</t>
  </si>
  <si>
    <t>LEITO FILTRANTE - FORN.E ENCHIMENTO C/ BRITA NO. 4</t>
  </si>
  <si>
    <t>73873/002</t>
  </si>
  <si>
    <t>SISTEMA DE TRATAMENTO DE ESGOTO - CAIXA DE DESINFECÇÃO</t>
  </si>
  <si>
    <t>SISTEMA DE TRATAMENTO DE ESGOTO - SUMIDOURO</t>
  </si>
  <si>
    <t>74198/002</t>
  </si>
  <si>
    <t>SUMIDOURO EM ALVENARIA DE TIJOLO CERAMICO MACIÇO DIAMETRO 1,40M E ALTURA 5,00M, COM TAMPA EM CONCRETO ARMADO DIAMETRO 1,60M E ESPESSURA 10CM</t>
  </si>
  <si>
    <t>TAMPA EM CONCRETO ARMADO  D=60X5CM P/CX INSPECAO/FOSSA SEPTICA</t>
  </si>
  <si>
    <t>COT 01</t>
  </si>
  <si>
    <t>FORNECIMENTO E INSTALAÇÃO DE TUBO DE COBRE CLASSE "A", DN = 1/2 " (15 MM), PARA INSTALACOES DE MEDIA PRESSAO PARA GASES COMBUSTIVEIS E MEDICINAIS INCLUSO CONEXÕES</t>
  </si>
  <si>
    <t>FORNECIMENTO E INSTALAÇÃO DE POSTO DE CONSUMO COMPLETO DUPLA RETENÇÃO</t>
  </si>
  <si>
    <t>FORNECIMENTO E INSTALAÇÃO DE FILTRO REGULADOR DE PRESSÃO 1/4"X1/2" BELL-AIR</t>
  </si>
  <si>
    <t>FORNECIMENTO E INSTALAÇÃO DE CENTRAL MANIFOLD COMPLETO PARA AR 4x4 COM 08 CHICOTES FLEXIVEIS OU SERPENTINA</t>
  </si>
  <si>
    <t>FORNECIMENTO E INSTALAÇÃO DE PAINEL DE ALARME PARA AR COMPRIMIDO</t>
  </si>
  <si>
    <t>VÁLVULA DE ESFERA BRUTA, BRONZE, ROSCÁVEL, 1/2 , INSTALADO EM RESERVA ÇÃO DE ÁGUA DE EDIFICAÇÃO QUE POSSUA RESERVATÓRIO DE FIBRA/FIBROCIMENTO - FORNECIMENTO E INSTALAÇÃO. AF_06/2016</t>
  </si>
  <si>
    <t>PREFEITURA MUNICIPAL DE VARZEA GRANDE</t>
  </si>
  <si>
    <t>SECRETARIA MUNICIPAL DE SAÚDE</t>
  </si>
  <si>
    <t xml:space="preserve">COORDENADORIA DE PROJETOS </t>
  </si>
  <si>
    <t>VARZEA GRANDE - MATO GROSSO</t>
  </si>
  <si>
    <t>Referência:</t>
  </si>
  <si>
    <t>MUNICÍPIO:  VARZEA GRANDE- MT</t>
  </si>
  <si>
    <t>PLANILHA CONSOLIDADA</t>
  </si>
  <si>
    <t>SUB-TOTAL (R$)</t>
  </si>
  <si>
    <t>AMPLIAÇÃO</t>
  </si>
  <si>
    <t>1.0</t>
  </si>
  <si>
    <t>2.0</t>
  </si>
  <si>
    <t>3.0</t>
  </si>
  <si>
    <t>4.0</t>
  </si>
  <si>
    <t>6.0</t>
  </si>
  <si>
    <t>7.0</t>
  </si>
  <si>
    <t>8.0</t>
  </si>
  <si>
    <t>9.0</t>
  </si>
  <si>
    <t>10.0</t>
  </si>
  <si>
    <t>11.0</t>
  </si>
  <si>
    <t>INSTALAÇÕES HIDROSANITARIAS</t>
  </si>
  <si>
    <t>TOTAL DA OBRA =</t>
  </si>
  <si>
    <t>Importa o Presente Orçamento em:</t>
  </si>
  <si>
    <t>PONTOS DE HIDRAULICA</t>
  </si>
  <si>
    <t>INSTALAÇÕES HIDROSANITÁRIAS</t>
  </si>
  <si>
    <t>Sinapi 10/2017 s/ desoneração - Sinfra 00/0000</t>
  </si>
  <si>
    <t>ENDEREÇO: RUA DAS ORQUÍDEAS ANTIGA RUA SOL NASCENTE</t>
  </si>
  <si>
    <t>COMP 19</t>
  </si>
  <si>
    <t>PORTA DE MADEIRA, FOLHA MEDIA (NBR 15930) DE 100 X 210 CM, E = 35 MM, INCLUSO DOBRADIÇAS - FORNECIMENTO E INSTALAÇÃO.</t>
  </si>
  <si>
    <t>PORTA DE MADEIRA DE CORRER COMPLETA, FORNECIMENTO E INSTALAÇÃO (1,00X2,10) 3x</t>
  </si>
  <si>
    <t>PORTA PAPEL TOALHA</t>
  </si>
  <si>
    <t>TOALHEIRO PLASTICO TIPO DISPENSER PARA PAPEL TOALHA INTERFOLHADO</t>
  </si>
  <si>
    <t>PERIMETRO (38,190*2) + (30,00*2) x (2,20  altura tapume)</t>
  </si>
  <si>
    <t>3.7</t>
  </si>
  <si>
    <t>ESTRUTURA METALICA EM TESOURAS OU TRELICAS, VAO LIVRE DE 12M, FORNECIMENTO E MONTAGEM, NAO SENDO CONSIDERADOS OS FECHAMENTOS METALICOS, AS COLUNAS, OS SERVICOS GERAIS EM ALVENARIA E CONCRETO, AS TELHAS DE COBERTURA E A PINTURA DE ACABAMENTO</t>
  </si>
  <si>
    <t>TELHAMENTO COM TELHA METÁLICA TRAPEZOIDAL A = 40MM E = 0,5 MM, COM ATÉ 2 ÁGUAS, INCLUSO IÇAMENTO.</t>
  </si>
  <si>
    <t>FECHAMENTO COM PLACA CIMENTÍCIA LISA E = 6MM, DE 1,20 X 3,00M (SEM AMIANTO)</t>
  </si>
  <si>
    <t>TELHADISTA COM ENCARGOS COMPLEMENTARES</t>
  </si>
  <si>
    <t>SERVENTE COM ENCARGOS COMPLEMENTARES</t>
  </si>
  <si>
    <t>HASTE RETA PARA GANCHO DE FERRO GALVANIZADO, COM ROSCA 1/4 " X 30 CM PARA FIXACAO DE TELHA METALICA, INCLUI PORCA E ARRUELAS DE VEDACAO</t>
  </si>
  <si>
    <t>GUINDASTE HIDRÁULICO AUTOPROPELIDO, COM LANÇA TELESCÓPICA 40 M, CAPACI</t>
  </si>
  <si>
    <t>CHP</t>
  </si>
  <si>
    <t>CHI</t>
  </si>
  <si>
    <t>GUINDASTE HIDRÁULICO AUTOPROPELIDO, COM LANÇA TELESCÓPICA 40 M, CAPACIDADE MÁXIMA 60 T, POTÊNCIA 260 KW - CHI DIURNO.</t>
  </si>
  <si>
    <t>TELHA DE ACO ZINCADO TRAPEZOIDAL, A = *40* MM, E = 0,5 MM, SEM PINTURA</t>
  </si>
  <si>
    <t>PLACA CIMENTICIA LISA E = 6 MM, DE 1,20 X 3,00 M (SEM AMIANTO)</t>
  </si>
  <si>
    <t>FORRO EM RÉGUAS DE PVC, FRISADO, PARA AMBIENTES RESIDENCIAIS, INCLUSIVE ESTRUTURA DE FIXAÇÃO. AF_05/2017_P</t>
  </si>
  <si>
    <t>CONCRETAGEM DE VIGAS E LAJES, FCK=20 MPA, PARA LAJES MACIÇAS OU NERVURADAS COM USO DE BOMBA EM EDIFICAÇÃO COM ÁREA MÉDIA DE LAJES MAIOR QUE 20 M² - LANÇAMENTO, ADENSAMENTO E ACABAMENTO. AF_12/2015</t>
  </si>
  <si>
    <t>92726</t>
  </si>
  <si>
    <t>MONTAGEM E DESMONTAGEM DE FÔRMA DE LAJE MACIÇA COM ÁREA MÉDIA MAIOR QUE 20 M², PÉ-DIREITO SIMPLES, EM CHAPA DE MADEIRA COMPENSADA RESINADA, 2 UTILIZAÇÕES. AF_12/2015</t>
  </si>
  <si>
    <t>CHAPISCO APLICADO EM ALVENARIAS E ESTRUTURAS DE CONCRETO EXTERNAS, COM COLHER DE PEDREIRO. ARGAMASSA TRAÇO 1:3 COM PREPARO EM BETONEIRA 400L. AF_06/2014</t>
  </si>
  <si>
    <t>2.2</t>
  </si>
  <si>
    <t>2.3</t>
  </si>
  <si>
    <t>2.5</t>
  </si>
  <si>
    <t>2.6</t>
  </si>
  <si>
    <t>2.7</t>
  </si>
  <si>
    <t>2.8</t>
  </si>
  <si>
    <t>2.9</t>
  </si>
  <si>
    <t>3.3</t>
  </si>
  <si>
    <t>4.2</t>
  </si>
  <si>
    <t>4.3</t>
  </si>
  <si>
    <t>4.4</t>
  </si>
  <si>
    <t>4.5</t>
  </si>
  <si>
    <t>4.6</t>
  </si>
  <si>
    <t>4.7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</si>
  <si>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</si>
  <si>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</si>
  <si>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</si>
  <si>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</si>
  <si>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</si>
  <si>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</si>
  <si>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</si>
  <si>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</si>
  <si>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</si>
  <si>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</si>
  <si>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</si>
  <si>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</si>
  <si>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</si>
  <si>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</si>
  <si>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</si>
  <si>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</si>
  <si>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</si>
  <si>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</si>
  <si>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7.2</t>
  </si>
  <si>
    <t>7.4</t>
  </si>
  <si>
    <t>7.10</t>
  </si>
  <si>
    <t>8.5</t>
  </si>
  <si>
    <t>8.7</t>
  </si>
  <si>
    <t>8.9</t>
  </si>
  <si>
    <t>8.13</t>
  </si>
  <si>
    <t>8.14</t>
  </si>
  <si>
    <t>8.18</t>
  </si>
  <si>
    <t>8.19</t>
  </si>
  <si>
    <t>8.20</t>
  </si>
  <si>
    <t>8.21</t>
  </si>
  <si>
    <t>8.22</t>
  </si>
  <si>
    <t>8.23</t>
  </si>
  <si>
    <t>8.24</t>
  </si>
  <si>
    <t>8.25</t>
  </si>
  <si>
    <t>8.26</t>
  </si>
  <si>
    <t>8.27</t>
  </si>
  <si>
    <t>8.28</t>
  </si>
  <si>
    <t>8.29</t>
  </si>
  <si>
    <t>8.30</t>
  </si>
  <si>
    <t>8.32</t>
  </si>
  <si>
    <t>8.33</t>
  </si>
  <si>
    <t>8.34</t>
  </si>
  <si>
    <t>8.35</t>
  </si>
  <si>
    <t>9.33</t>
  </si>
  <si>
    <t>9.36</t>
  </si>
  <si>
    <t>9.37</t>
  </si>
  <si>
    <t>9.38</t>
  </si>
  <si>
    <t>9.39</t>
  </si>
  <si>
    <t>9.42</t>
  </si>
  <si>
    <t>9.43</t>
  </si>
  <si>
    <t>9.44</t>
  </si>
  <si>
    <t>9.45</t>
  </si>
  <si>
    <t>9.46</t>
  </si>
  <si>
    <t>9.47</t>
  </si>
  <si>
    <t>9.48</t>
  </si>
  <si>
    <t>9.49</t>
  </si>
  <si>
    <t>9.50</t>
  </si>
  <si>
    <t>9.51</t>
  </si>
  <si>
    <t>9.52</t>
  </si>
  <si>
    <t>9.53</t>
  </si>
  <si>
    <t>9.54</t>
  </si>
  <si>
    <t>9.55</t>
  </si>
  <si>
    <t>9.56</t>
  </si>
  <si>
    <t>9.57</t>
  </si>
  <si>
    <t>9.58</t>
  </si>
  <si>
    <t>9.59</t>
  </si>
  <si>
    <t>9.60</t>
  </si>
  <si>
    <t>9.61</t>
  </si>
  <si>
    <t>9.62</t>
  </si>
  <si>
    <t>9.63</t>
  </si>
  <si>
    <t>9.64</t>
  </si>
  <si>
    <t>9.65</t>
  </si>
  <si>
    <t>9.66</t>
  </si>
  <si>
    <t>9.67</t>
  </si>
  <si>
    <t>9.68</t>
  </si>
  <si>
    <t>9.69</t>
  </si>
  <si>
    <t>OBJETO: CONTRATAÇÃO DA EMPRESA DE ENGENHARIA, COM FORNECIMENTO DE MATERIAL, MÃO DE OBRA NECESSÁRIA PARA EXECUTAR A CONSTRUÇÃO DAS UNIDADES DE SAÚDE ESPECIFICADAS</t>
  </si>
  <si>
    <t>REF:</t>
  </si>
  <si>
    <t>CAL HIDRATADA PARA PINTURA</t>
  </si>
  <si>
    <r>
      <rPr>
        <b/>
        <sz val="10"/>
        <rFont val="Arial"/>
        <family val="2"/>
      </rPr>
      <t>SERV. DESTINADO:</t>
    </r>
    <r>
      <rPr>
        <sz val="10"/>
        <rFont val="Arial"/>
        <family val="2"/>
      </rPr>
      <t xml:space="preserve"> JARDIM MARINGÁ I</t>
    </r>
  </si>
  <si>
    <t>REF.:</t>
  </si>
  <si>
    <t>VALOR PARCIAL TOTAL</t>
  </si>
  <si>
    <t>1° Medição (%)</t>
  </si>
  <si>
    <t>2°Medição (%)</t>
  </si>
  <si>
    <t>3°Medição (%)</t>
  </si>
  <si>
    <t>4°Medição (%)</t>
  </si>
  <si>
    <t>5°Medição (%)</t>
  </si>
  <si>
    <t>R$</t>
  </si>
  <si>
    <t>%</t>
  </si>
  <si>
    <t>VALOR ACUMULADO</t>
  </si>
  <si>
    <t>SINAPI OUT/2017</t>
  </si>
  <si>
    <t>VALOR PARCIAL</t>
  </si>
  <si>
    <t>ENDEREÇO: RUA SÃO GONÇALO (ANTIGA RUA SOL NASCENTE), S/N - JARDIM MARINGÁ I</t>
  </si>
  <si>
    <t>CRONOGRAMA FÍSICO / FINANCEIRO</t>
  </si>
  <si>
    <t>MOBILIZAÇÃO - CANTEIRO DE OBRAS</t>
  </si>
  <si>
    <t xml:space="preserve">MOBILIZAÇÃO - CANTEIRO DE OBRAS </t>
  </si>
  <si>
    <t>EXECUÇÃO PISO DE CONCRETO COM CONCRETO MOLDADO IN LOCO, USINADO, ACABAMENTO CONVENCIONAL, ESPESSURA 6 CM, ARMADO.</t>
  </si>
  <si>
    <t>EXECUÇÃO DE PASSEIO (CALÇADA) DE CONCRETO COM CONCRETO MOLDADO IN LOCO, USINADO, ACABAMENTO CONVENCIONAL, ESPESSURA 6 CM, ARMADO. AF_07/2016</t>
  </si>
  <si>
    <t>EMBOÇO, PARA RECEBIMENTO DE CERÂMICA, EM ARGAMASSA TRAÇO 1:2:8, PREPARO MECÂNICO COM BETONEIRA 400L, APLICADO MANUALMENTE EM FACES INTERNAS DE PAREDES, PARA AMBIENTE COM ÁREA MAIOR QUE 10M2, ESPESSURA DE 20MM, COM EXECUÇÃO DE TALISCAS. AF_06/2014</t>
  </si>
  <si>
    <t>PORTA DE ALUMÍNIO DE ABRIR COM LAMBRI, COM GUARNIÇÃO, FIXAÇÃO COM PARAFUSOS - FORNECIMENTO E INSTALAÇÃO. AF_08/2015</t>
  </si>
  <si>
    <t>7.11</t>
  </si>
  <si>
    <t>DISPOSITIVO DR, 2 POLOS, SENSIBILIDADE DE 30 MA, CORRENTE DE 25 A, TIPO AC</t>
  </si>
  <si>
    <t xml:space="preserve">Eletricista
</t>
  </si>
  <si>
    <t>Ajudante de eletricista</t>
  </si>
  <si>
    <t>012700.1.13</t>
  </si>
  <si>
    <t xml:space="preserve"> Ajudante de eletricista</t>
  </si>
  <si>
    <t xml:space="preserve"> Eletricista </t>
  </si>
  <si>
    <t>161373.14.2</t>
  </si>
  <si>
    <t>Caixa de ligação de PVC para eletroduto flexível corrugado de embutir (comprimento: 4" / largura: 4" /profundidade: 46 mm)</t>
  </si>
  <si>
    <t>Eletroduto de PVC rígido de encaixe, com conexões (diâmetro equrvalente: 3/4" / diâmetro nominal: 25 mm)</t>
  </si>
  <si>
    <t xml:space="preserve"> ESPELHO / PLACA DE 4 POSTOS 4" X 4", PARA INSTALACAO DE TOMADAS E INTERRUPTORES</t>
  </si>
  <si>
    <t xml:space="preserve"> Ajudante de encanador </t>
  </si>
  <si>
    <t xml:space="preserve"> JOELHO PVC, SOLDAVEL, COM BUCHA DE LATAO, 90 GRAUS, 25 MM X 1/2", PARA AGUA FRIA PREDIAL</t>
  </si>
  <si>
    <t xml:space="preserve"> JOELHO PVC, 90 GRAUS, ROSCAVEL, 1 1/2", AGUA FRIA PREDIAL</t>
  </si>
  <si>
    <t xml:space="preserve"> TE PVC, SOLDAVEL, COM ROSCA NA BOLSA CENTRAL, 90 GRAUS, 25 MM X 1/2", PARA AGUA FRIA PREDIAL</t>
  </si>
  <si>
    <t xml:space="preserve"> Tubo soldável de PVC marrom para água fria (diâmetro da seção: 25 mm)</t>
  </si>
  <si>
    <t>02515.8.1.1- INSTAL/LIGACAO PROVISORIA ELETRICA BAIXA TENSÃO P/CANTEIRO DE OBRA- CHAVE 100A CARGA 3KWH,20CV EXCL FORN MEDIDOR - instalação mínima - unidade: und</t>
  </si>
  <si>
    <t>Caixa em chapa de aço de entrada de energia para dois
medidores externa tipo K (largura: 600 mm / altura:
500 mm / profundidade: 270 mm / padrão: Eletropaulo)</t>
  </si>
  <si>
    <t xml:space="preserve">Poste de aço para entrada de energia (espessura: 5,00 mm /comprimento: 6,00 m / diâmetro da seção: 4" / referência de mercado: Eietropaulo/Bandeirantes/EJektro/CPFL / tipo de acabamento: galvanizado a fogo)
</t>
  </si>
  <si>
    <t>CABO FLEXIVEL PVC 750 V, 2 CONDUTORES DE 6,0 MM2</t>
  </si>
  <si>
    <t xml:space="preserve"> Eletricista ou oficial eletricista</t>
  </si>
  <si>
    <t xml:space="preserve">Ajudante de eletricista </t>
  </si>
  <si>
    <t>INST/LIGACAO PROVISORIA DE AGUA PARA OBRA E INSTALACAO SANITARIA PROVISORIA , PEQUENAS OBRAS -INSTALACAO MINIMA - UNIDADE: UND</t>
  </si>
  <si>
    <t xml:space="preserve"> Tabua de madeira aparelhada *2,5 X 15*cm, macaranduba, angelim ou equivalente da região</t>
  </si>
  <si>
    <t xml:space="preserve"> Tijolo cerâmico furado 6 furos 9 X 9 X 19cm </t>
  </si>
  <si>
    <t xml:space="preserve"> Areia média</t>
  </si>
  <si>
    <t>Tubo coletor de esgoto PVC JEI, DN 100 MM (NBR 7362)</t>
  </si>
  <si>
    <t xml:space="preserve">Vaso sifonado louça branca - padrão popular
</t>
  </si>
  <si>
    <t>Caixa d' agua fibra de vidro 1000L</t>
  </si>
  <si>
    <t xml:space="preserve">Tubo aço galv. c/ costura NBR 5580 classe leve DN 20mm (3/4") E = 2,25mm - 1,43KG/M
</t>
  </si>
  <si>
    <t xml:space="preserve"> Prego de aço 15 X 15 C/ cabeça </t>
  </si>
  <si>
    <t xml:space="preserve"> Carpinteiro de formas </t>
  </si>
  <si>
    <t xml:space="preserve"> Servente</t>
  </si>
  <si>
    <t xml:space="preserve"> Encanador ou bombeiro hidraulico </t>
  </si>
  <si>
    <t xml:space="preserve"> Ajudante armador</t>
  </si>
  <si>
    <t>BARRACÃO DE OBRA EM CHAPA DE MADEIRA COMPENSADA COM BANHEIRO COBERTURA EM   FIBROCIMENTO 4   MM,   INCLUSO INSTALAÇÕES HIDRO-SANITARIAS E ELETRICAS *Refeitorio, vestuário, banheiro, deposito) - UNIDADE: M²</t>
  </si>
  <si>
    <t>AREIA GROSSA</t>
  </si>
  <si>
    <t>Bocal/ soquete/receptaculo de porcelana</t>
  </si>
  <si>
    <t xml:space="preserve"> Caixa d'agua em polietileno 500 L, com tampa </t>
  </si>
  <si>
    <t>Lavatório louça branca suspenso 29,5 X 39,0cm ou eqiv. Padrão popular</t>
  </si>
  <si>
    <t>Tubo de PVC soldavel EB-892 p/ agua fria predial DN 25mm</t>
  </si>
  <si>
    <t>Tubo de descida (descarga) externa PVC p/ cx descarga externa - 40mm X 1,60m</t>
  </si>
  <si>
    <t>Caixa descarga plastica, externa completa com tubo de descarga, engate Flexivel, boia e suporte para fixação-capacidade 9 litros</t>
  </si>
  <si>
    <t>Fio rigido, isolação em PVC 450/750V 1,5mm²</t>
  </si>
  <si>
    <t xml:space="preserve">Carpinteiro de formas </t>
  </si>
  <si>
    <t>Cimento portland comum CP I - 32</t>
  </si>
  <si>
    <t>Dobradiça em aço/ ferro 3 X 2 1/2"  E= 1,9 A 2mm, sem anel, cromado ou zincado.</t>
  </si>
  <si>
    <t>Prego de aço 17 X 27</t>
  </si>
  <si>
    <t>Porta cadeado zincado oxidado preto</t>
  </si>
  <si>
    <t xml:space="preserve"> Lampada fluorescente compacta 3U branca 20 W, base E27 (127/220 V) </t>
  </si>
  <si>
    <t>Peça de madeira de lei 1A qualidade 6 X 12cm não aparelhada</t>
  </si>
  <si>
    <t>Peça de madeira de lei 1A qualidade 5 X 6cm não aparelhada</t>
  </si>
  <si>
    <t xml:space="preserve">Peça de madeira 3A qualidade 2,5 X 10cm não aparelhada
</t>
  </si>
  <si>
    <t>Pedra brita n.1 (9,5 a19mm) posto pedreira/fornecedor, sem frete</t>
  </si>
  <si>
    <t xml:space="preserve">Torneira cromada 1/2" ou 3/4" ref 1193 P/ lavatório padrão popular
</t>
  </si>
  <si>
    <t xml:space="preserve">Pedreiro </t>
  </si>
  <si>
    <t>Tubo de PVC serie normal - esgoto predial DN 100mm- NBR 5688</t>
  </si>
  <si>
    <t xml:space="preserve">Servente </t>
  </si>
  <si>
    <t xml:space="preserve">Bolsa de ligação em PVC flexivel p/ vaso sanitério 1.1/2" (40MM)
</t>
  </si>
  <si>
    <t xml:space="preserve">Engate ou rabicho flexivel plastico (PVC ou ABS) branco 1/2" X 30cm
</t>
  </si>
  <si>
    <t xml:space="preserve">Sifão plastico p/ lavatório /pia tipo copo 11/4" </t>
  </si>
  <si>
    <t xml:space="preserve">Valvula em plastico branco 1" sem unho c/ ladrão p/ lavatório
</t>
  </si>
  <si>
    <t xml:space="preserve">Telha fibrocimento ondulada vogatex 4mm -2,44 X0,50m
</t>
  </si>
  <si>
    <t xml:space="preserve">Chuveiro plastico branco simples </t>
  </si>
  <si>
    <t xml:space="preserve">Encanador ou bombeiro hidraulico </t>
  </si>
  <si>
    <t>Fechadura embutir (c/ cilindro) completa - linha popular</t>
  </si>
  <si>
    <t xml:space="preserve">Vaso sanitário sinfonado louça branca - padrão popular
</t>
  </si>
  <si>
    <t xml:space="preserve">Registro pressão 3/4" Ref 1400 </t>
  </si>
  <si>
    <t xml:space="preserve">Instalação da obra interruptor sobrepor 1 tecla simples, tipo silentoque pial ou equiv.
</t>
  </si>
  <si>
    <t xml:space="preserve">eletricista ou oficial eletricista  </t>
  </si>
  <si>
    <t xml:space="preserve">Chapa madeira compensada resinada 2,2 X 1,1m (12mm) P/ forma concreto
</t>
  </si>
  <si>
    <t>Curva PVC 90g curva PVC P/ esgoto predial DN 100mm</t>
  </si>
  <si>
    <t>ESTRUTURA DE MADEIRA APARELHADA EM ESTRUTURA CERÂMICA OU CONCRETO APOIADA EM MADEIRA - UNIDADE:M²</t>
  </si>
  <si>
    <t>BARRA DE FERRO RETANGULAR, BARRA CHATA, 2" X 1/4" (L X E), 2,53 KG/M</t>
  </si>
  <si>
    <t>M³</t>
  </si>
  <si>
    <t>07320.8.3.. COBERTURA TELHA CERÂMINHA TIPO ROMANA, EXCLUINDO MADEIRAMENTO, inclinação 35% - unidade: m²</t>
  </si>
  <si>
    <t>Ajudante de telhadista</t>
  </si>
  <si>
    <t xml:space="preserve"> Telhadista </t>
  </si>
  <si>
    <t>TELHA CERAMICA TIPO ROMANA, COMPRIMENTO DE *41* CM, RENDIMENTO DE *16*TELHAS/M2</t>
  </si>
  <si>
    <t>TELHAMENTO COM TELHA METÁLICA TRAPEZOIDAL A = 40MM E = 0,5 MM, COM ATÉ 2 ÁGUAS, INCLUSO IÇAMENTO - UNIDADE: M²</t>
  </si>
  <si>
    <t>FECHAMENTO COM PLACA CIMENTÍCIA LISA E = 6MM, DE 1,20 X 3,00M (SEM AMIANTO)  - TELHAMENTO COM TELHA METÁLICA TRAPEZOIDAL A = 40MM E = 0,5 MM, COM ATÉ 2 ÁGUAS, INCLUSO IÇAMENTO - UNIDADE: M²</t>
  </si>
  <si>
    <t>COMP 08</t>
  </si>
  <si>
    <t>02821.8.2.1-MURO divisória com bloco de concreto 14 cm x 19 cm x 39 cm, e = 14 cm, altura 0,60 m, assentado sobre sapata corrida com argamassa mista de cimento, cal hidratada e areia sem peneirar traço 1:0,5:8 - undade: M</t>
  </si>
  <si>
    <t>Código</t>
  </si>
  <si>
    <t>Descrição</t>
  </si>
  <si>
    <t>Unid</t>
  </si>
  <si>
    <t>v. unitario</t>
  </si>
  <si>
    <t>Vlr Total</t>
  </si>
  <si>
    <t>012700.1.11</t>
  </si>
  <si>
    <t>auxiliar de carpinteiro</t>
  </si>
  <si>
    <t xml:space="preserve">Carpinteiro de forma </t>
  </si>
  <si>
    <t>armador</t>
  </si>
  <si>
    <t>Pedreiro</t>
  </si>
  <si>
    <t>servente</t>
  </si>
  <si>
    <t>020603.2.2</t>
  </si>
  <si>
    <t>Areia lavada tipo média</t>
  </si>
  <si>
    <t>0206033.1</t>
  </si>
  <si>
    <t>Pedra britada 1</t>
  </si>
  <si>
    <t>0206033.2</t>
  </si>
  <si>
    <t>Pedra britada 2</t>
  </si>
  <si>
    <t>020603.6.1</t>
  </si>
  <si>
    <t>Pedrisco</t>
  </si>
  <si>
    <t>0206533.1</t>
  </si>
  <si>
    <t>Cal hidratada CH III</t>
  </si>
  <si>
    <t>0206535.1</t>
  </si>
  <si>
    <t>Cimento Portland CP II-E-32 (resistência: 32,00 MPA)</t>
  </si>
  <si>
    <t>031253.1.1</t>
  </si>
  <si>
    <t>Desmoldante de fôrmas para concreto</t>
  </si>
  <si>
    <t>032103.1.4</t>
  </si>
  <si>
    <t xml:space="preserve"> ACO CA-60, 5,0 MM, VERGALHAO </t>
  </si>
  <si>
    <t>0321033.2</t>
  </si>
  <si>
    <t xml:space="preserve"> ACO CA-50, 10,0 MM, VERGALHAO</t>
  </si>
  <si>
    <t>Bloco de concreto de vedação - bloco inteiro 14 x 19 x 39) (comprimento: 390 mm / largura: 140 mm / altura: 190 mm</t>
  </si>
  <si>
    <t>050603.20.6</t>
  </si>
  <si>
    <t>Prego 18 x 27 com cabeça (diâmetro da cabeça: 3.4 mm/ comprimento: 62,1 mm)</t>
  </si>
  <si>
    <t>0506033.1</t>
  </si>
  <si>
    <t>Arame recozido (diâmetro do fio: 1.25 mm / bitola: 18 B'.VG)</t>
  </si>
  <si>
    <t>050673.2.1</t>
  </si>
  <si>
    <t xml:space="preserve">CAIBRO DE MADEIRA NATIVA/REGIONAL 5 X 5 CM NAO APARELHADA (P/FORMA) </t>
  </si>
  <si>
    <t>060623.43</t>
  </si>
  <si>
    <t>Sarrafo 1" x 4" (largura: 100 mm / espessura: 25 mm</t>
  </si>
  <si>
    <t>06062.3.5.5</t>
  </si>
  <si>
    <t>Tábua 1" x 12" (espessura: 25 mm / largura: 300 mm)</t>
  </si>
  <si>
    <t>SUBTOTAL</t>
  </si>
  <si>
    <t>Pintura de muro com cal virgem</t>
  </si>
  <si>
    <t>Servente com encargos complementares</t>
  </si>
  <si>
    <t>REVESTIMENTO EM PISO CERÂMICO esmaltado 20 cm x 25 cm, assentado com argamassa mista de cimento, cal hidratada e areia sem peneirar traço 1:0,5:5, e=2,5 cm - unidade: m2</t>
  </si>
  <si>
    <t>Azulejista ou Ladrilheiro</t>
  </si>
  <si>
    <t>Servente</t>
  </si>
  <si>
    <t>cimento Portland CP II-E-32 (resistência: 32,00 MPa)</t>
  </si>
  <si>
    <t>Argamassa mista de cimento, cal hidratada e areia sem peneirar traço 1:0,5:5</t>
  </si>
  <si>
    <t xml:space="preserve">Revestimento em cerâmica esmaltada extra, PEI menor ou igual a 3, formato menor ou igula a 20x25 cm²
</t>
  </si>
  <si>
    <t>cx</t>
  </si>
  <si>
    <t>09906.8.2- EMASSAMENTO DE PAREDE INTERNA COM MASSA LATEX PVA 2 DEMÃO 
- unidade: m2</t>
  </si>
  <si>
    <t xml:space="preserve">Ajudante de pintor </t>
  </si>
  <si>
    <t xml:space="preserve">Pintor </t>
  </si>
  <si>
    <t>MASSA LATEX PVA PARA AMBIENTE EXTERNO</t>
  </si>
  <si>
    <t>Lixa para superfície madeira/massa grana 100</t>
  </si>
  <si>
    <t xml:space="preserve">PORTA DE MADEIRA COMPENSADA LISA PARA PINTURA, 1.00X2.10M, INCLUSO ADUELA 1 A, ALIZAR 1A E DOBRADIÇA COM ANEL, folha leve e=35 mm </t>
  </si>
  <si>
    <t>PORTA DE MADEIRA, FOLHA MEDIA (NBR 15930) DE 100 X 210 CM, E = 35 MM, NUCLEO SARRAFEADO, CAPA LISA EM HDF, ACABAMENTO EM LAMINADO NATURAL PARA VERNIZ</t>
  </si>
  <si>
    <t>Pedreiro com encargo complementar</t>
  </si>
  <si>
    <t>carpinteiro de esquedrias com encargo complementar</t>
  </si>
  <si>
    <t xml:space="preserve"> BATENTE/ PORTAL/ ADUELA/ MARCO MACICO, E= *3* CM, L= *13* CM, *60 CM A 120* CM X *210* CM, EM PINUS/ TAUARI/ VIROLA OU EQUIVALENTE DA REGIAO (NAO INCLUI ALIZARES)</t>
  </si>
  <si>
    <t>jg</t>
  </si>
  <si>
    <t xml:space="preserve"> PREGO DE ACO POLIDO COM CABECA 15 X 15 (1 1/4 X 13)</t>
  </si>
  <si>
    <t xml:space="preserve"> GUARNICAO/ ALIZAR/ VISTA MACICA, E= *1* CM, L= *4,5* CM, EM CEDRINHO/ ANGELIM COMERCIAL/ EUCALIPTO/ CURUPIXA/ PEROBA/ CUMARU OU EQUIVALENTE DA REGIAO</t>
  </si>
  <si>
    <t xml:space="preserve"> DOBRADICA EM ACO/FERRO, 3" X 2 1/2", E= 1,2 A 1,8 MM, SEM ANEL, CROMADO OU ZINCADO, 
TAMPA CHATA, COM PARAFUSOS</t>
  </si>
  <si>
    <t xml:space="preserve"> PARAFUSO ROSCA SOBERBA ZINCADO CABECA CHATA FENDA SIMPLES 5,5 X 65 MM (2.1/2 ")</t>
  </si>
  <si>
    <t xml:space="preserve"> PILAR DE MADEIRA NAO APARELHADA *10 X 10* CM, MACARANDUBA, ANGELIM OU EQUIVALENTE DA REGIAO</t>
  </si>
  <si>
    <t>Porta de madeira de correr completa, fornecimento e instalação - UND =m²</t>
  </si>
  <si>
    <t xml:space="preserve"> CARPINTEIRO DE ESQUADRIAS</t>
  </si>
  <si>
    <t>PORTA DE MADEIRA, FOLHA MEDIA (NBR 15930), E = 35 MM, NUCLEO SARRAFEADO, CAPA FRISADA EM HDF, ACABAMENTO MELAMINICO EM PADRAO MADEIRA</t>
  </si>
  <si>
    <t xml:space="preserve"> PREGO DE ACO POLIDO COM CABECA 16 X 24 (2 1/4 X 12) </t>
  </si>
  <si>
    <t xml:space="preserve">RODIZIO PARA TRILHO (TIPO NAPOLEAO), EM LATAO, COM ROLAMENTO EM ACO, 6 MM, 
</t>
  </si>
  <si>
    <t xml:space="preserve"> TRILHO QUADRADO, EM ALUMINIO (VERGALHAO MACICO), 1/4", (*6 X 6* CM), PARA RODIZIOS </t>
  </si>
  <si>
    <t>ARGAMASSA TRAÇO 1:0,5:4,5 (CIMENTO, CAL E AREIA MÉDIA) PARA ASSENTAMEN 
TO DE ALVENARIA, PREPARO MANUAL. AF_08/2014</t>
  </si>
  <si>
    <t>m3</t>
  </si>
  <si>
    <t>BATENTE/ PORTAL/ADUELA/ MARCO MACICO, E= *3* CM, L= *15* CM, *60 CM A 120* CM X *210* 
CM, EM CEDRINHO/ ANGELIM COMERCIAL/ EUCALIPTO/ CURUPIXA/ PEROBA/ CUMARU OU
EQUIVALENTE DA REGIAO (NAO INCLUI ALIZARES)</t>
  </si>
  <si>
    <t xml:space="preserve">JG </t>
  </si>
  <si>
    <t xml:space="preserve"> PILAR DE MADEIRA NAO APARELHADA *10 X 10* CM, MACARANDUBA, ANGELIM OU M 
EQUIVALENTE DA REGIAO</t>
  </si>
  <si>
    <t>08520.8.1.1 JANELA DE ALUMINIO PROJETANTE sob encomenda, colocação e acabamento,
basculante, com contramarcos - unidade: m²</t>
  </si>
  <si>
    <t xml:space="preserve">Pedreiro 
</t>
  </si>
  <si>
    <t xml:space="preserve">Areia lavada tipo média  </t>
  </si>
  <si>
    <t xml:space="preserve">Cimento Portland CP II-E-32 (resistência: 32,00 MPa)
</t>
  </si>
  <si>
    <t>Caixilho de alumínio sob encomenda basculante (tipo de acabamento: natural)</t>
  </si>
  <si>
    <t>PORTA VIDRO TEMPERADO INCOLOR, 2 FOLHAS DE ABRIR,  E = 10 MM (1,60X2,10)  - unidade: UND</t>
  </si>
  <si>
    <t xml:space="preserve"> VIDRO TEMPERADO INCOLOR E = 10 MM, SEM COLOCACAO </t>
  </si>
  <si>
    <t xml:space="preserve"> PUXADOR CONCHA DE EMBUTIR, EM LATAO CROMADO, PARA PORTA / JANELA DE CORRER, 
LISO, SEM FURO PARA CHAVE, COM FUROS PARA FIXAR PARAFUSOS, *30 X 90* MM (LARGURA X ALTURA)</t>
  </si>
  <si>
    <t xml:space="preserve"> MOLA HIDRAULICA DE PISO P/ VIDRO TEMPERADO 10MM </t>
  </si>
  <si>
    <t>161368.1 -PADRÃO DE ENTRADA TRIFÁSICO 125A AÉREO - COMPLETO em caixa de chapa de aço, dimensões 500 mm x 603 mm x 270 mm - unidade: un</t>
  </si>
  <si>
    <t xml:space="preserve">Conector de aluminio tipo prensa cabo (bitola: 3/4" / tipo de acabamento: cromado) </t>
  </si>
  <si>
    <t>Haste de aterramento Copperweld (bitola: 3/4" / comprimento: 3,048 m)</t>
  </si>
  <si>
    <t xml:space="preserve">Caixa externa de medição para 1 medidor trifasico, com viso, em chapa de aço 18 USG (Padrão da concessionária local) </t>
  </si>
  <si>
    <t xml:space="preserve"> Chave blindada tripolar para motores, tipo faca, com porta fusivel do tipo cartucho, corrente nominal de 100 A, tensão nominal de 250 V</t>
  </si>
  <si>
    <t>Cabo isolado em PVC 450 V/750 V-70 C-baixa tensão (encordoamento: classe 2 / seção transversal: 16,00 mm')</t>
  </si>
  <si>
    <t/>
  </si>
  <si>
    <t>Eletroduto de PVC rígido rosqueável (diâmetro da seçáo: 1/2")</t>
  </si>
  <si>
    <t>Cabo de cobre nu (seçáo transversal: 25,00 mm2)</t>
  </si>
  <si>
    <t>bucha em aluminio, com rosca, de 1 1/4", para eletroduto.</t>
  </si>
  <si>
    <t>Arruela em aluminio (diâmetro da seção: 11/4")</t>
  </si>
  <si>
    <t>ajudante de eletricista</t>
  </si>
  <si>
    <t>eletricista</t>
  </si>
  <si>
    <t>lampada</t>
  </si>
  <si>
    <t>LUMINARIA DE EMERGENCIA 30 LEDS, POTENCIA 2 W, BATERIA DE LITIO, AUTONOMIA DE 6HORAS</t>
  </si>
  <si>
    <t>16520.8.2.1 -PROJETOR COM LÂMPADA E REATOR VAPOR METÁLICO 150W COMPLETO, com ângulo regulável, com alojamento para reator - unidade: und</t>
  </si>
  <si>
    <t>Projetos retangular fechado para lampada vapor de mercurio/sodio 250w A 500w, cabeceiras em aluminio fundido, corpo em aluminio anodizado, para lampada E 40 fechamento em vidro temperado.</t>
  </si>
  <si>
    <t xml:space="preserve"> Reator para lâmpadas de descarga - vapor de mercúrio 250 W - AFP (potência: 250 W / tensão: 220 V / número de lâmpadas: uma)
</t>
  </si>
  <si>
    <t xml:space="preserve"> Lâmpada vapor de mercúrio (potência: 250W / tensão: 220 V/bpo de rosca: E-40)
</t>
  </si>
  <si>
    <t>16132.8.18.1 PONTO DE ENERGIA PARA ILUMINAÇÃO- com eletroduto de PVC rígido, 0 3/1" - unidade: UND</t>
  </si>
  <si>
    <t>Fio isolado em PVC (encordoamento: classe 1 / seção transversal: 1,50 mmJ / tensão: 750.00 V)</t>
  </si>
  <si>
    <t>Curva 90° de PVC rigido rosqueável para eletroduto (diâmetro da seção: 3/4")</t>
  </si>
  <si>
    <t>Eletroduto de PVC rigido rosqueável (diâmetro da seção: 3/4")</t>
  </si>
  <si>
    <t>Luva de PVC rígido rosqueável para eletroduto (diâmetro da seção: 3/4")</t>
  </si>
  <si>
    <t>Caixa estampada em chapa de aço esmaltada de embutir 4"x 2" (formato da seção transversal: retangular / Chapa: 18)</t>
  </si>
  <si>
    <t>TOMADA DUPLA 20A / 127V PADRÃO BRASILEIRO EM CAIXA CX 4"X4"</t>
  </si>
  <si>
    <t>caixa de luz 4"x 2" em aço esmaltdo</t>
  </si>
  <si>
    <t>tomada baixa de embutir (2 módulos)</t>
  </si>
  <si>
    <t>Fio isolado em PVC (encordoamento: classe 1 /seção transversal: 1.50 mm2 / tensão: 750.00 V)</t>
  </si>
  <si>
    <t xml:space="preserve">Curva 90° de PVC rígido rosqueável para eletroduto (diâmetro da seção: 3/4")
</t>
  </si>
  <si>
    <t>Eletroduto de PVC rígido rosqueável (diâmetro daseção: 3/4")</t>
  </si>
  <si>
    <t>Caixa estampada em chapa de aço esmaltada de embutir 4" x 2" (formato da seção transversal: retangular / chapa: 18)</t>
  </si>
  <si>
    <t>Interruptor de embutir uma tecla simples (corrente elétrica: 10 A / tensão: 250 V)</t>
  </si>
  <si>
    <t xml:space="preserve"> INTERRUPTOR DIFERENCIAL RESIDUAL, 2 POLOS, SENSIBILIDADE 30 MA, CORRENTE DE 25 A- FORNECIMENTO E INSTALAÇÃO - UNIDADE: UND</t>
  </si>
  <si>
    <t>16100.8.3.2  PONTO PARA INSTALAÇÃO DE LÓGICA</t>
  </si>
  <si>
    <t xml:space="preserve"> PAPELEIRA PLASTICA TIPO DISPENSER PARA PAPEL HIGIENICO ROLAO  - UNIDADE: UND</t>
  </si>
  <si>
    <t xml:space="preserve"> PAPELEIRA PLASTICA TIPO DISPENSER PARA PAPEL HIGIENICO ROLAO</t>
  </si>
  <si>
    <t>LAVATÓRIO EM INOX PARA ESCOVAÇÃO, INCL VÁLVULAS E SIFÕES - UNIDADE: UND</t>
  </si>
  <si>
    <t>ENCANADOR OU BOMBEIRO HIDRÁULICO COM 
ENCARGOS COMPLEMENTARES</t>
  </si>
  <si>
    <t>AUXILIAR DE ENCANADOR OU BOMBEIRO HIDRÁULICO 
COM ENCARGOS COMPLEMENTARES</t>
  </si>
  <si>
    <t xml:space="preserve"> MICTORIO COLETIVO ACO INOX (AISI 304), E = 0,8 MM, DE *100 X 50 X 35* CM (C X A X P) </t>
  </si>
  <si>
    <t xml:space="preserve">VALVULA EM METAL CROMADO PARA PIA AMERICANA 3.1/2 X 1.1/2 " </t>
  </si>
  <si>
    <t xml:space="preserve"> SIFAO PLASTICO TIPO COPO PARA PIA OU LAVATORIO, 1 X 1.1/2 " </t>
  </si>
  <si>
    <t xml:space="preserve"> SABONETEIRA PLASTICA TIPO DISPENSER PARA SABONETE LIQUIDO COM RESERVATORIO  800 A 1500 ML - UNIDADE: UND</t>
  </si>
  <si>
    <t>SABONETEIRA PLASTICA TIPO DISPENSER PARA SABONETE LIQUIDO COM RESERVATORIO 
800 A 1500 ML</t>
  </si>
  <si>
    <t>TOALHEIRO PLASTICO TIPO DISPENSER PARA PAPEL TOALHA INTERFOLHADO - UNIDADE: UND</t>
  </si>
  <si>
    <t>BANCADA EM GRANITO CINZA POLIDO, COM CUBA DE EMBUTIR DE AÇO INOXIDAVEL, FORNECIMENTO E INSTALAÇÃO (2,20X0,60), FORNECIMENTO E INSTALAÇÃO</t>
  </si>
  <si>
    <t xml:space="preserve">SERVENTE  </t>
  </si>
  <si>
    <t xml:space="preserve"> ENCANADOR  </t>
  </si>
  <si>
    <t xml:space="preserve">PEDREIRO  </t>
  </si>
  <si>
    <t xml:space="preserve"> GRANITO PARA BANCADA, POLIDO, TIPO ANDORINHA/ QUARTZ/ CASTELO/ CORUMBA OU OUTROS EQUIVALENTES DA REGIAO, E= *2,5* CM</t>
  </si>
  <si>
    <t xml:space="preserve"> CUBA ACO INOX (AISI 304) DE EMBUTIR COM VALVULA 3 1/2 ", DE *46 X 30 X 12* </t>
  </si>
  <si>
    <t>ARGAMASSA DE CIMENTO E AREIA S/PEN. TRAÇO 1:3</t>
  </si>
  <si>
    <t>BANCADA EM GRANITO CINZA POLIDO, COM CUBA DE EMBUTIR DE AÇO INOXIDAVEL, FORNECIMENTO E INSTALAÇÃO (2,70X0,60)</t>
  </si>
  <si>
    <t>Bucha de náilon com parafuso autoatarraxante cabeça panela, fenda simples(comprimento: 50,00 mm / diâmetro nominal do parafuso: 4,80 mm / diâmetro nominal da bucha: 8,00 mm)</t>
  </si>
  <si>
    <t>Barra de apoio para portadores de necessidades especiais, reta, em aço inoxidável (comprimento: 800 mm / diâmetro: 11/4")</t>
  </si>
  <si>
    <t>Torneira elétrica (potência: .5400,00 W / tensão: 220,00 V)</t>
  </si>
  <si>
    <t>Viga (largura: 60.00 mm / altura: 160,00 mm / tipo de madeira: peroba)</t>
  </si>
  <si>
    <t>Massa para vidro comum</t>
  </si>
  <si>
    <t>Flange com sextavado de ferro maleável galvanizado para líquidos, gases e vapores (diâmetro da seção: 3/4")</t>
  </si>
  <si>
    <t>Flange com sextavado de ferro maleável galvanizado para líquidos, gases e vapores (diâmetro da seção: 1")</t>
  </si>
  <si>
    <t>Flange com sextavado de ferro maleável galvanizado para líquidos, gases e vapores (diâmetro da seçáo: 2")</t>
  </si>
  <si>
    <t xml:space="preserve"> Fita de vedação para tubos e conexões rosqueáveis (largura: 18 mm)</t>
  </si>
  <si>
    <t xml:space="preserve"> Reservatório d' água de fibra de vidro com tampa 5000L</t>
  </si>
  <si>
    <t xml:space="preserve">5 JOELHO PVC, ROSCAVEL, 90 GRAUS, 3/4", PARA AGUA FRIA PREDIAL </t>
  </si>
  <si>
    <t xml:space="preserve"> JOELHO PVC, SOLDAVEL COM ROSCA, 90 GRAUS, 25 MM X 3/4", PARA AGUA FRIA PREDIAL</t>
  </si>
  <si>
    <t>Tè 90° soldável de PVC marrom com rosca na bolsa central para água fria (diâmetro da parte rosqueável: 3/4" / diâmetro da parte soldável: 25 mm)</t>
  </si>
  <si>
    <t>15142.8.27.1 PONTO de água fria 1 1/2" - Ø 25 mm - unidade: und</t>
  </si>
  <si>
    <t xml:space="preserve"> Joelho 90 PBV de PVC branco para esgoto série normal (diâmetro de seção: 50 mm)</t>
  </si>
  <si>
    <t>Tubo PBV de PVC branco para esgoto série normal (diâmetro da seção: 50 mm)</t>
  </si>
  <si>
    <t>Encanador ou bombeiro hudraulico</t>
  </si>
  <si>
    <t>COTOVELO/JOELHO COM ADAPTADOR, 90 GRAUS, EM POLIPROPILENO, PN 16, PARA TUBOS PEAD, 32 MM X 1" - LIGACAO PREDIAL DE AGUA</t>
  </si>
  <si>
    <t>Junção 45° PBV de PVC branco com redução para esgoto série normal (diâmetro de entrada: 100,00mm 7 diâmetro de saída: 75.00 mm)</t>
  </si>
  <si>
    <t xml:space="preserve"> TE 90° PBV de PVC branco para esgoto série normal (diâmetro da seção: 100 mm)</t>
  </si>
  <si>
    <t>Tubo PBV de PVC branco para esgoto série normal (diâmetro da seção: 100 mm)</t>
  </si>
  <si>
    <t>15144.8.23. TUBO de cobre soldável, com conexões - unidade: m</t>
  </si>
  <si>
    <t>012700.1.14</t>
  </si>
  <si>
    <t>Ajudante de encanador</t>
  </si>
  <si>
    <t>01270024.1</t>
  </si>
  <si>
    <t>050903.1. 2</t>
  </si>
  <si>
    <t xml:space="preserve">Estanho para solda </t>
  </si>
  <si>
    <t>15144114.1</t>
  </si>
  <si>
    <t>Pasta para soldar cobre e bronze</t>
  </si>
  <si>
    <t xml:space="preserve"> TUBO DE COBRE CLASSE "A", DN = 1/2 " (15 MM), PARA INSTALACOES DE MEDIA PRESSAO PARA GASES COMBUSTIVEIS E MEDICINAIS</t>
  </si>
  <si>
    <t xml:space="preserve">Cotação de Preços - RACK 12U'S TIPO AUTO PORTANTE C/ PORTA EM ACRILICO C/ 55CM DE PROFUNDIDADE </t>
  </si>
  <si>
    <t>STEFANNIE</t>
  </si>
  <si>
    <t>DATA PLUS INFORMATICA</t>
  </si>
  <si>
    <t>18</t>
  </si>
  <si>
    <t>19</t>
  </si>
  <si>
    <t>24</t>
  </si>
  <si>
    <t>27</t>
  </si>
  <si>
    <t>BANCADA EM GRANITO CINZA POLIDO, COM CUBA DE EMBUTIR DE AÇO INOXIDAVEL, FORNECIMENTO E INSTALAÇÃO (2,20X0,60)</t>
  </si>
  <si>
    <t>2</t>
  </si>
  <si>
    <t>3</t>
  </si>
  <si>
    <t>COMP 24</t>
  </si>
  <si>
    <t>COMP 25</t>
  </si>
  <si>
    <t>COMP 23</t>
  </si>
  <si>
    <t>COMP 22</t>
  </si>
  <si>
    <t>COMP 21</t>
  </si>
  <si>
    <t>COMP 20</t>
  </si>
  <si>
    <t>COMP 26</t>
  </si>
  <si>
    <t>COMP 27</t>
  </si>
  <si>
    <t>COMP 28</t>
  </si>
  <si>
    <t>COMP 29</t>
  </si>
  <si>
    <t>COMP 30</t>
  </si>
  <si>
    <t>COMP 31</t>
  </si>
  <si>
    <t>COMP 32</t>
  </si>
  <si>
    <t>COMP 33</t>
  </si>
  <si>
    <t>COMP 34</t>
  </si>
  <si>
    <t>COMP 35</t>
  </si>
  <si>
    <t>COMP 36</t>
  </si>
  <si>
    <t>COMP 37</t>
  </si>
  <si>
    <t>COMP 38</t>
  </si>
  <si>
    <t>COMP 39</t>
  </si>
  <si>
    <t xml:space="preserve">Obra: Unidade Básica de Saúde- Padrão 3 </t>
  </si>
  <si>
    <t>1.2</t>
  </si>
  <si>
    <t>8.31</t>
  </si>
  <si>
    <t>Localização: JARDIM MARINGÁ I -  Várzea Grande/MT</t>
  </si>
  <si>
    <t>TRANSPORTE COMERCIAL COM CAMINHAO BASCULANTE 6 M3, RODOVIA PAVIMENTADA</t>
  </si>
  <si>
    <t>OBRA: UNIDADE BÁSICA DE SAÚDE - PADRÃO 3  - JARDIM MARINGÁ I</t>
  </si>
  <si>
    <t>MUNICÍPIO:  VÁRZEA GRANDE- MT</t>
  </si>
  <si>
    <t>Obra: UNIDADE BÁSICA DE SAÚDE - PADRÃO 3 - JARDIM MARINGÁ I</t>
  </si>
  <si>
    <t>M3xKM</t>
  </si>
  <si>
    <t>,</t>
  </si>
  <si>
    <t>GRANITO PARA BANCADA, POLIDO, TIPO ANDORINHA / QUARTZ/ CASTELO / CORUMBA OU OUTROS EQUIVALENTES DA REGIÃO, E=2,5CM</t>
  </si>
  <si>
    <t>GRANITO PARA BANCADA, POLIDO, TIPO ANDORINHA / QUARTZ/ CASTELO / CORUMBA OU OUTROS EQUIVALENTES DA REGIÃO, E=2,5CM
largura 8 0 cm - unidade: und</t>
  </si>
  <si>
    <t>COMP 40</t>
  </si>
  <si>
    <t>9.70</t>
  </si>
  <si>
    <t>NOVECENTOS E SESSENTA E QUATRO MIL QUATROCENTOS E OITO REAIS E TRINTA E CINCO CENTAVOS</t>
  </si>
  <si>
    <t>BANCADA GRANITO - COM CUBA INOX, ODOTOLOGICO E IMUNIZAÇÃO: 2,70 x 0,60 m</t>
  </si>
  <si>
    <t>BANCADA GRANITO - COM CUBA INOX, COZINHA, ODOTOLOGICO E IMUNIZAÇÃO: 1,50 x 0,60 m</t>
  </si>
  <si>
    <t>LAJE MACIÇA DE CONCRETO ARMADO</t>
  </si>
  <si>
    <t>COMPRIMENTO DAS JANELAS</t>
  </si>
  <si>
    <t>PERIMETRO DOS AMBIENTES INTERNOS, EXCETO ONDE TIVER AZULEJO</t>
  </si>
  <si>
    <t>VIDRO COMUM 3,0 mm</t>
  </si>
  <si>
    <t>ESTRUTURA METÁLICA MARQUISE</t>
  </si>
  <si>
    <t>TELHA METÁLICA MARQUISE</t>
  </si>
  <si>
    <t xml:space="preserve">CONTRATO: </t>
  </si>
</sst>
</file>

<file path=xl/styles.xml><?xml version="1.0" encoding="utf-8"?>
<styleSheet xmlns="http://schemas.openxmlformats.org/spreadsheetml/2006/main">
  <numFmts count="16">
    <numFmt numFmtId="43" formatCode="_-* #,##0.00_-;\-* #,##0.00_-;_-* &quot;-&quot;??_-;_-@_-"/>
    <numFmt numFmtId="164" formatCode="0.0000"/>
    <numFmt numFmtId="165" formatCode="_-* #,##0.00_-;\-* #,##0.00_-;_-* &quot;-&quot;????_-;_-@_-"/>
    <numFmt numFmtId="168" formatCode="_-* #,##0.000_-;\-* #,##0.000_-;_-* &quot;-&quot;??_-;_-@_-"/>
    <numFmt numFmtId="169" formatCode="#,##0.00_);\(#,##0.00\)"/>
    <numFmt numFmtId="170" formatCode="_(* #,##0.00_);_(* \(#,##0.00\);_(* &quot;-&quot;??_);_(@_)"/>
    <numFmt numFmtId="171" formatCode="_(&quot;R$ &quot;* #,##0.00_);_(&quot;R$ &quot;* \(#,##0.00\);_(&quot;R$ &quot;* &quot;-&quot;??_);_(@_)"/>
    <numFmt numFmtId="172" formatCode="_-* #,##0.0000_-;\-* #,##0.0000_-;_-* &quot;-&quot;??_-;_-@_-"/>
    <numFmt numFmtId="173" formatCode="&quot;R$&quot;\ #,##0.00"/>
    <numFmt numFmtId="174" formatCode="0.00000%"/>
    <numFmt numFmtId="175" formatCode="&quot;R$&quot;\ #,##0.0000000"/>
    <numFmt numFmtId="176" formatCode="_-* #,##0.0_-;\-* #,##0.0_-;_-* &quot;-&quot;??_-;_-@_-"/>
    <numFmt numFmtId="177" formatCode="#,##0.0000"/>
    <numFmt numFmtId="178" formatCode="_(* #,##0.000_);_(* \(#,##0.000\);_(* &quot;-&quot;??_);_(@_)"/>
    <numFmt numFmtId="179" formatCode="0.0000000"/>
    <numFmt numFmtId="180" formatCode="0.000000"/>
  </numFmts>
  <fonts count="53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b/>
      <sz val="11"/>
      <color theme="1"/>
      <name val="Arial Unicode MS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sz val="10"/>
      <color rgb="FFFF0000"/>
      <name val="Arial "/>
    </font>
    <font>
      <sz val="10"/>
      <name val="Arial "/>
    </font>
    <font>
      <b/>
      <sz val="14"/>
      <name val="Arial"/>
      <family val="2"/>
    </font>
    <font>
      <sz val="11"/>
      <color indexed="8"/>
      <name val="Calibri"/>
      <family val="2"/>
      <charset val="1"/>
    </font>
    <font>
      <b/>
      <sz val="12"/>
      <name val="Arial"/>
      <family val="2"/>
      <charset val="1"/>
    </font>
    <font>
      <sz val="12"/>
      <name val="Arial"/>
      <family val="2"/>
      <charset val="1"/>
    </font>
    <font>
      <b/>
      <i/>
      <sz val="11"/>
      <name val="Arial"/>
      <family val="2"/>
      <charset val="1"/>
    </font>
    <font>
      <b/>
      <i/>
      <sz val="12"/>
      <name val="Arial"/>
      <family val="2"/>
      <charset val="1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b/>
      <sz val="10"/>
      <name val="Arial"/>
      <family val="2"/>
      <charset val="1"/>
    </font>
    <font>
      <b/>
      <sz val="12"/>
      <color indexed="8"/>
      <name val="Arial"/>
      <family val="2"/>
      <charset val="1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5BAA"/>
      <name val="Verdana"/>
      <family val="2"/>
    </font>
    <font>
      <sz val="12"/>
      <name val="Courier"/>
      <family val="3"/>
    </font>
    <font>
      <b/>
      <sz val="12"/>
      <name val="Courier"/>
      <family val="3"/>
    </font>
    <font>
      <sz val="14"/>
      <name val="Arial"/>
      <family val="2"/>
    </font>
    <font>
      <sz val="11"/>
      <color indexed="12"/>
      <name val="Arial"/>
      <family val="2"/>
    </font>
    <font>
      <sz val="12"/>
      <color indexed="12"/>
      <name val="Arial"/>
      <family val="2"/>
    </font>
    <font>
      <sz val="11"/>
      <name val="Arial"/>
      <family val="2"/>
    </font>
    <font>
      <sz val="14"/>
      <color indexed="12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sz val="14"/>
      <color indexed="56"/>
      <name val="Arial"/>
      <family val="2"/>
    </font>
    <font>
      <b/>
      <sz val="18"/>
      <color indexed="56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12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 applyNumberFormat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0" fontId="19" fillId="0" borderId="0"/>
    <xf numFmtId="164" fontId="1" fillId="0" borderId="0" applyFont="0" applyFill="0" applyBorder="0" applyAlignment="0" applyProtection="0"/>
  </cellStyleXfs>
  <cellXfs count="801">
    <xf numFmtId="0" fontId="1" fillId="0" borderId="0" xfId="0" applyNumberFormat="1" applyFont="1" applyFill="1" applyBorder="1" applyAlignment="1" applyProtection="1">
      <alignment vertical="top"/>
    </xf>
    <xf numFmtId="0" fontId="3" fillId="2" borderId="0" xfId="3" applyNumberFormat="1" applyFont="1" applyFill="1" applyBorder="1" applyAlignment="1" applyProtection="1">
      <alignment vertical="top"/>
    </xf>
    <xf numFmtId="43" fontId="3" fillId="2" borderId="0" xfId="1" applyFont="1" applyFill="1" applyBorder="1" applyAlignment="1" applyProtection="1">
      <alignment vertical="top"/>
    </xf>
    <xf numFmtId="43" fontId="3" fillId="2" borderId="0" xfId="3" applyNumberFormat="1" applyFont="1" applyFill="1" applyBorder="1" applyAlignment="1" applyProtection="1">
      <alignment vertical="top"/>
    </xf>
    <xf numFmtId="0" fontId="4" fillId="2" borderId="0" xfId="3" applyNumberFormat="1" applyFont="1" applyFill="1" applyBorder="1" applyAlignment="1" applyProtection="1">
      <alignment vertical="top"/>
    </xf>
    <xf numFmtId="10" fontId="5" fillId="0" borderId="0" xfId="2" applyNumberFormat="1" applyFont="1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vertical="center"/>
    </xf>
    <xf numFmtId="0" fontId="5" fillId="7" borderId="0" xfId="0" applyFont="1" applyFill="1" applyBorder="1" applyAlignment="1">
      <alignment vertical="center"/>
    </xf>
    <xf numFmtId="0" fontId="5" fillId="7" borderId="0" xfId="0" applyNumberFormat="1" applyFont="1" applyFill="1" applyBorder="1" applyAlignment="1" applyProtection="1">
      <alignment horizontal="center" vertical="center"/>
    </xf>
    <xf numFmtId="0" fontId="5" fillId="7" borderId="7" xfId="0" applyFont="1" applyFill="1" applyBorder="1" applyAlignment="1">
      <alignment horizontal="left" vertical="center"/>
    </xf>
    <xf numFmtId="0" fontId="5" fillId="7" borderId="0" xfId="0" applyFont="1" applyFill="1" applyBorder="1" applyAlignment="1">
      <alignment horizontal="right" vertical="center"/>
    </xf>
    <xf numFmtId="10" fontId="7" fillId="7" borderId="0" xfId="0" applyNumberFormat="1" applyFont="1" applyFill="1" applyBorder="1" applyAlignment="1">
      <alignment vertical="center"/>
    </xf>
    <xf numFmtId="0" fontId="8" fillId="7" borderId="2" xfId="0" applyNumberFormat="1" applyFont="1" applyFill="1" applyBorder="1" applyAlignment="1" applyProtection="1">
      <alignment vertical="top" wrapText="1"/>
    </xf>
    <xf numFmtId="0" fontId="9" fillId="7" borderId="2" xfId="0" applyNumberFormat="1" applyFont="1" applyFill="1" applyBorder="1" applyAlignment="1" applyProtection="1">
      <alignment vertical="top" wrapText="1"/>
    </xf>
    <xf numFmtId="0" fontId="8" fillId="7" borderId="9" xfId="0" applyNumberFormat="1" applyFont="1" applyFill="1" applyBorder="1" applyAlignment="1" applyProtection="1">
      <alignment vertical="top" wrapText="1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7" borderId="1" xfId="0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2" fontId="5" fillId="3" borderId="6" xfId="0" applyNumberFormat="1" applyFont="1" applyFill="1" applyBorder="1" applyAlignment="1">
      <alignment horizontal="center" vertical="center" wrapText="1"/>
    </xf>
    <xf numFmtId="0" fontId="9" fillId="2" borderId="0" xfId="3" applyNumberFormat="1" applyFont="1" applyFill="1" applyBorder="1" applyAlignment="1" applyProtection="1">
      <alignment horizontal="right"/>
    </xf>
    <xf numFmtId="0" fontId="9" fillId="2" borderId="2" xfId="3" applyNumberFormat="1" applyFont="1" applyFill="1" applyBorder="1" applyAlignment="1" applyProtection="1">
      <alignment horizontal="right"/>
    </xf>
    <xf numFmtId="0" fontId="2" fillId="2" borderId="0" xfId="3" applyNumberFormat="1" applyFont="1" applyFill="1" applyBorder="1" applyAlignment="1" applyProtection="1">
      <alignment horizontal="center" vertical="center"/>
    </xf>
    <xf numFmtId="0" fontId="2" fillId="2" borderId="0" xfId="3" applyNumberFormat="1" applyFont="1" applyFill="1" applyBorder="1" applyAlignment="1" applyProtection="1">
      <alignment vertical="center" wrapText="1"/>
    </xf>
    <xf numFmtId="0" fontId="2" fillId="2" borderId="0" xfId="3" applyNumberFormat="1" applyFont="1" applyFill="1" applyBorder="1" applyAlignment="1" applyProtection="1">
      <alignment vertical="top"/>
    </xf>
    <xf numFmtId="0" fontId="11" fillId="2" borderId="2" xfId="3" applyNumberFormat="1" applyFont="1" applyFill="1" applyBorder="1" applyAlignment="1" applyProtection="1">
      <alignment vertical="top"/>
    </xf>
    <xf numFmtId="0" fontId="5" fillId="6" borderId="1" xfId="3" applyNumberFormat="1" applyFont="1" applyFill="1" applyBorder="1" applyAlignment="1" applyProtection="1">
      <alignment vertical="center"/>
    </xf>
    <xf numFmtId="0" fontId="5" fillId="6" borderId="1" xfId="3" applyNumberFormat="1" applyFont="1" applyFill="1" applyBorder="1" applyAlignment="1" applyProtection="1">
      <alignment horizontal="center" vertical="center"/>
    </xf>
    <xf numFmtId="43" fontId="5" fillId="6" borderId="1" xfId="1" applyFont="1" applyFill="1" applyBorder="1" applyAlignment="1" applyProtection="1">
      <alignment horizontal="right" vertical="center"/>
    </xf>
    <xf numFmtId="43" fontId="5" fillId="6" borderId="1" xfId="1" applyFont="1" applyFill="1" applyBorder="1" applyAlignment="1" applyProtection="1">
      <alignment horizontal="center" vertical="center"/>
    </xf>
    <xf numFmtId="0" fontId="2" fillId="6" borderId="1" xfId="3" applyNumberFormat="1" applyFont="1" applyFill="1" applyBorder="1" applyAlignment="1" applyProtection="1">
      <alignment horizontal="center" vertical="center"/>
    </xf>
    <xf numFmtId="9" fontId="12" fillId="6" borderId="1" xfId="2" applyFont="1" applyFill="1" applyBorder="1" applyAlignment="1" applyProtection="1">
      <alignment horizontal="right" vertical="center"/>
    </xf>
    <xf numFmtId="0" fontId="5" fillId="7" borderId="1" xfId="3" applyNumberFormat="1" applyFont="1" applyFill="1" applyBorder="1" applyAlignment="1" applyProtection="1">
      <alignment horizontal="center" vertical="center"/>
    </xf>
    <xf numFmtId="0" fontId="5" fillId="7" borderId="1" xfId="3" applyNumberFormat="1" applyFont="1" applyFill="1" applyBorder="1" applyAlignment="1" applyProtection="1">
      <alignment vertical="center"/>
    </xf>
    <xf numFmtId="0" fontId="2" fillId="7" borderId="1" xfId="3" applyNumberFormat="1" applyFont="1" applyFill="1" applyBorder="1" applyAlignment="1" applyProtection="1">
      <alignment horizontal="center" vertical="center"/>
    </xf>
    <xf numFmtId="43" fontId="2" fillId="7" borderId="1" xfId="1" applyFont="1" applyFill="1" applyBorder="1" applyAlignment="1" applyProtection="1">
      <alignment horizontal="right" vertical="center"/>
    </xf>
    <xf numFmtId="0" fontId="2" fillId="7" borderId="1" xfId="3" applyNumberFormat="1" applyFont="1" applyFill="1" applyBorder="1" applyAlignment="1" applyProtection="1">
      <alignment vertical="top"/>
    </xf>
    <xf numFmtId="0" fontId="13" fillId="7" borderId="1" xfId="3" applyNumberFormat="1" applyFont="1" applyFill="1" applyBorder="1" applyAlignment="1" applyProtection="1">
      <alignment vertical="top"/>
    </xf>
    <xf numFmtId="43" fontId="5" fillId="7" borderId="1" xfId="3" applyNumberFormat="1" applyFont="1" applyFill="1" applyBorder="1" applyAlignment="1" applyProtection="1">
      <alignment vertical="top"/>
    </xf>
    <xf numFmtId="0" fontId="2" fillId="2" borderId="1" xfId="3" applyNumberFormat="1" applyFont="1" applyFill="1" applyBorder="1" applyAlignment="1" applyProtection="1">
      <alignment horizontal="center" vertical="center"/>
    </xf>
    <xf numFmtId="0" fontId="2" fillId="2" borderId="1" xfId="3" applyNumberFormat="1" applyFont="1" applyFill="1" applyBorder="1" applyAlignment="1" applyProtection="1">
      <alignment vertical="center" wrapText="1"/>
    </xf>
    <xf numFmtId="43" fontId="2" fillId="2" borderId="1" xfId="1" applyFont="1" applyFill="1" applyBorder="1" applyAlignment="1" applyProtection="1">
      <alignment horizontal="right" vertical="center"/>
    </xf>
    <xf numFmtId="43" fontId="6" fillId="2" borderId="1" xfId="4" applyFont="1" applyFill="1" applyBorder="1" applyAlignment="1" applyProtection="1">
      <alignment horizontal="center" vertical="center"/>
    </xf>
    <xf numFmtId="43" fontId="11" fillId="2" borderId="1" xfId="4" applyFont="1" applyFill="1" applyBorder="1" applyAlignment="1" applyProtection="1">
      <alignment horizontal="right" vertical="center"/>
    </xf>
    <xf numFmtId="43" fontId="2" fillId="2" borderId="1" xfId="3" applyNumberFormat="1" applyFont="1" applyFill="1" applyBorder="1" applyAlignment="1" applyProtection="1">
      <alignment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43" fontId="6" fillId="2" borderId="1" xfId="4" applyFont="1" applyFill="1" applyBorder="1" applyAlignment="1" applyProtection="1">
      <alignment horizontal="right" vertical="center"/>
    </xf>
    <xf numFmtId="43" fontId="2" fillId="2" borderId="1" xfId="3" applyNumberFormat="1" applyFont="1" applyFill="1" applyBorder="1" applyAlignment="1" applyProtection="1">
      <alignment vertical="top"/>
    </xf>
    <xf numFmtId="49" fontId="2" fillId="2" borderId="1" xfId="3" applyNumberFormat="1" applyFont="1" applyFill="1" applyBorder="1" applyAlignment="1" applyProtection="1">
      <alignment horizontal="center" vertical="center"/>
    </xf>
    <xf numFmtId="43" fontId="6" fillId="2" borderId="1" xfId="1" applyFont="1" applyFill="1" applyBorder="1" applyAlignment="1" applyProtection="1">
      <alignment vertical="center"/>
    </xf>
    <xf numFmtId="43" fontId="6" fillId="2" borderId="1" xfId="1" applyFont="1" applyFill="1" applyBorder="1" applyAlignment="1" applyProtection="1"/>
    <xf numFmtId="0" fontId="2" fillId="4" borderId="1" xfId="3" applyNumberFormat="1" applyFont="1" applyFill="1" applyBorder="1" applyAlignment="1" applyProtection="1">
      <alignment horizontal="center" vertical="center"/>
    </xf>
    <xf numFmtId="0" fontId="5" fillId="4" borderId="1" xfId="3" applyNumberFormat="1" applyFont="1" applyFill="1" applyBorder="1" applyAlignment="1" applyProtection="1">
      <alignment horizontal="center" vertical="center"/>
    </xf>
    <xf numFmtId="0" fontId="5" fillId="4" borderId="1" xfId="3" applyNumberFormat="1" applyFont="1" applyFill="1" applyBorder="1" applyAlignment="1" applyProtection="1">
      <alignment vertical="center" wrapText="1"/>
    </xf>
    <xf numFmtId="43" fontId="2" fillId="4" borderId="1" xfId="1" applyFont="1" applyFill="1" applyBorder="1" applyAlignment="1" applyProtection="1">
      <alignment horizontal="right" vertical="center"/>
    </xf>
    <xf numFmtId="43" fontId="2" fillId="4" borderId="1" xfId="1" applyFont="1" applyFill="1" applyBorder="1" applyAlignment="1" applyProtection="1">
      <alignment vertical="top"/>
    </xf>
    <xf numFmtId="43" fontId="11" fillId="4" borderId="1" xfId="4" applyFont="1" applyFill="1" applyBorder="1" applyAlignment="1" applyProtection="1">
      <alignment horizontal="right" vertical="center"/>
    </xf>
    <xf numFmtId="43" fontId="5" fillId="4" borderId="1" xfId="3" applyNumberFormat="1" applyFont="1" applyFill="1" applyBorder="1" applyAlignment="1" applyProtection="1">
      <alignment vertical="top"/>
    </xf>
    <xf numFmtId="43" fontId="5" fillId="4" borderId="1" xfId="1" applyFont="1" applyFill="1" applyBorder="1" applyAlignment="1" applyProtection="1">
      <alignment horizontal="right" vertical="center"/>
    </xf>
    <xf numFmtId="43" fontId="5" fillId="4" borderId="1" xfId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vertical="center" wrapText="1"/>
    </xf>
    <xf numFmtId="0" fontId="5" fillId="7" borderId="1" xfId="3" applyNumberFormat="1" applyFont="1" applyFill="1" applyBorder="1" applyAlignment="1" applyProtection="1">
      <alignment vertical="center" wrapText="1"/>
    </xf>
    <xf numFmtId="43" fontId="2" fillId="7" borderId="1" xfId="1" applyFont="1" applyFill="1" applyBorder="1" applyAlignment="1" applyProtection="1">
      <alignment vertical="top"/>
    </xf>
    <xf numFmtId="43" fontId="11" fillId="7" borderId="1" xfId="4" applyFont="1" applyFill="1" applyBorder="1" applyAlignment="1" applyProtection="1">
      <alignment horizontal="right" vertical="center"/>
    </xf>
    <xf numFmtId="43" fontId="2" fillId="7" borderId="1" xfId="3" applyNumberFormat="1" applyFont="1" applyFill="1" applyBorder="1" applyAlignment="1" applyProtection="1">
      <alignment vertical="top"/>
    </xf>
    <xf numFmtId="43" fontId="6" fillId="2" borderId="1" xfId="1" applyFont="1" applyFill="1" applyBorder="1" applyAlignment="1" applyProtection="1">
      <alignment vertical="top"/>
    </xf>
    <xf numFmtId="43" fontId="2" fillId="4" borderId="1" xfId="3" applyNumberFormat="1" applyFont="1" applyFill="1" applyBorder="1" applyAlignment="1" applyProtection="1">
      <alignment vertical="top"/>
    </xf>
    <xf numFmtId="0" fontId="2" fillId="4" borderId="1" xfId="3" applyNumberFormat="1" applyFont="1" applyFill="1" applyBorder="1" applyAlignment="1" applyProtection="1">
      <alignment vertical="top"/>
    </xf>
    <xf numFmtId="0" fontId="5" fillId="4" borderId="1" xfId="3" applyNumberFormat="1" applyFont="1" applyFill="1" applyBorder="1" applyAlignment="1" applyProtection="1">
      <alignment vertical="top"/>
    </xf>
    <xf numFmtId="0" fontId="2" fillId="5" borderId="1" xfId="3" applyNumberFormat="1" applyFont="1" applyFill="1" applyBorder="1" applyAlignment="1" applyProtection="1">
      <alignment horizontal="center" vertical="center"/>
    </xf>
    <xf numFmtId="0" fontId="2" fillId="5" borderId="1" xfId="3" applyNumberFormat="1" applyFont="1" applyFill="1" applyBorder="1" applyAlignment="1" applyProtection="1">
      <alignment vertical="center" wrapText="1"/>
    </xf>
    <xf numFmtId="43" fontId="2" fillId="5" borderId="1" xfId="1" applyFont="1" applyFill="1" applyBorder="1" applyAlignment="1" applyProtection="1">
      <alignment horizontal="right" vertical="center"/>
    </xf>
    <xf numFmtId="0" fontId="5" fillId="5" borderId="1" xfId="3" applyNumberFormat="1" applyFont="1" applyFill="1" applyBorder="1" applyAlignment="1" applyProtection="1">
      <alignment vertical="top"/>
    </xf>
    <xf numFmtId="0" fontId="2" fillId="2" borderId="0" xfId="3" applyNumberFormat="1" applyFont="1" applyFill="1" applyBorder="1" applyAlignment="1" applyProtection="1">
      <alignment horizontal="left" vertical="center"/>
    </xf>
    <xf numFmtId="43" fontId="2" fillId="2" borderId="0" xfId="1" applyFont="1" applyFill="1" applyBorder="1" applyAlignment="1" applyProtection="1">
      <alignment horizontal="right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 wrapText="1"/>
    </xf>
    <xf numFmtId="0" fontId="0" fillId="0" borderId="17" xfId="0" applyFill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2" fontId="5" fillId="3" borderId="6" xfId="0" applyNumberFormat="1" applyFont="1" applyFill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0" fontId="5" fillId="3" borderId="17" xfId="0" applyFont="1" applyFill="1" applyBorder="1" applyAlignment="1">
      <alignment horizontal="center" wrapText="1"/>
    </xf>
    <xf numFmtId="0" fontId="5" fillId="3" borderId="20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vertical="center" wrapText="1"/>
    </xf>
    <xf numFmtId="2" fontId="5" fillId="7" borderId="1" xfId="0" applyNumberFormat="1" applyFont="1" applyFill="1" applyBorder="1" applyAlignment="1">
      <alignment horizontal="right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43" fontId="6" fillId="0" borderId="1" xfId="4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vertical="top"/>
    </xf>
    <xf numFmtId="0" fontId="6" fillId="0" borderId="1" xfId="0" applyFont="1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5" fillId="3" borderId="1" xfId="0" applyFont="1" applyFill="1" applyBorder="1" applyAlignment="1">
      <alignment vertical="center"/>
    </xf>
    <xf numFmtId="0" fontId="5" fillId="2" borderId="20" xfId="0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wrapText="1"/>
    </xf>
    <xf numFmtId="2" fontId="5" fillId="3" borderId="1" xfId="0" applyNumberFormat="1" applyFont="1" applyFill="1" applyBorder="1" applyAlignment="1">
      <alignment horizontal="right" wrapText="1"/>
    </xf>
    <xf numFmtId="43" fontId="16" fillId="2" borderId="1" xfId="4" applyFont="1" applyFill="1" applyBorder="1" applyAlignment="1" applyProtection="1">
      <alignment horizontal="center" vertical="center"/>
    </xf>
    <xf numFmtId="2" fontId="0" fillId="0" borderId="6" xfId="0" applyNumberForma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" fontId="5" fillId="7" borderId="6" xfId="0" applyNumberFormat="1" applyFont="1" applyFill="1" applyBorder="1" applyAlignment="1">
      <alignment horizontal="center" wrapText="1"/>
    </xf>
    <xf numFmtId="0" fontId="1" fillId="2" borderId="0" xfId="0" applyNumberFormat="1" applyFont="1" applyFill="1" applyBorder="1" applyAlignment="1" applyProtection="1">
      <alignment vertical="top"/>
    </xf>
    <xf numFmtId="0" fontId="0" fillId="2" borderId="0" xfId="0" applyFill="1" applyBorder="1" applyAlignment="1">
      <alignment horizontal="center" wrapText="1"/>
    </xf>
    <xf numFmtId="0" fontId="17" fillId="2" borderId="1" xfId="0" applyNumberFormat="1" applyFont="1" applyFill="1" applyBorder="1" applyAlignment="1" applyProtection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wrapText="1"/>
    </xf>
    <xf numFmtId="0" fontId="0" fillId="0" borderId="3" xfId="0" applyFill="1" applyBorder="1" applyAlignment="1">
      <alignment horizontal="left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3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horizontal="center" wrapText="1"/>
    </xf>
    <xf numFmtId="43" fontId="1" fillId="0" borderId="1" xfId="4" applyNumberFormat="1" applyFont="1" applyFill="1" applyBorder="1" applyAlignment="1">
      <alignment vertical="center" wrapText="1"/>
    </xf>
    <xf numFmtId="165" fontId="1" fillId="0" borderId="6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left" wrapText="1"/>
    </xf>
    <xf numFmtId="0" fontId="0" fillId="3" borderId="5" xfId="0" applyFill="1" applyBorder="1" applyAlignment="1">
      <alignment horizontal="left" wrapText="1"/>
    </xf>
    <xf numFmtId="2" fontId="1" fillId="0" borderId="1" xfId="4" applyNumberFormat="1" applyFont="1" applyFill="1" applyBorder="1" applyAlignment="1">
      <alignment vertical="center" wrapText="1"/>
    </xf>
    <xf numFmtId="168" fontId="1" fillId="0" borderId="1" xfId="4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43" fontId="1" fillId="0" borderId="1" xfId="4" applyNumberFormat="1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center" wrapText="1"/>
    </xf>
    <xf numFmtId="2" fontId="1" fillId="0" borderId="6" xfId="0" applyNumberFormat="1" applyFont="1" applyFill="1" applyBorder="1" applyAlignment="1">
      <alignment horizontal="center" wrapText="1"/>
    </xf>
    <xf numFmtId="0" fontId="0" fillId="0" borderId="16" xfId="0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2" fontId="1" fillId="0" borderId="17" xfId="0" applyNumberFormat="1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1" fillId="2" borderId="1" xfId="3" applyNumberFormat="1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>
      <alignment horizontal="left" wrapText="1"/>
    </xf>
    <xf numFmtId="2" fontId="1" fillId="0" borderId="16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0" fillId="0" borderId="2" xfId="0" applyFill="1" applyBorder="1" applyAlignment="1">
      <alignment horizontal="left" wrapText="1"/>
    </xf>
    <xf numFmtId="0" fontId="0" fillId="0" borderId="2" xfId="0" applyFill="1" applyBorder="1" applyAlignment="1">
      <alignment horizontal="center" wrapText="1"/>
    </xf>
    <xf numFmtId="0" fontId="1" fillId="2" borderId="1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2" fontId="6" fillId="2" borderId="0" xfId="0" applyNumberFormat="1" applyFont="1" applyFill="1" applyBorder="1" applyAlignment="1">
      <alignment horizontal="center" wrapText="1"/>
    </xf>
    <xf numFmtId="2" fontId="5" fillId="2" borderId="0" xfId="0" applyNumberFormat="1" applyFont="1" applyFill="1" applyBorder="1" applyAlignment="1">
      <alignment horizontal="right" wrapText="1"/>
    </xf>
    <xf numFmtId="164" fontId="1" fillId="0" borderId="17" xfId="0" applyNumberFormat="1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left" wrapText="1"/>
    </xf>
    <xf numFmtId="2" fontId="1" fillId="0" borderId="4" xfId="0" applyNumberFormat="1" applyFont="1" applyFill="1" applyBorder="1" applyAlignment="1">
      <alignment horizontal="center" wrapText="1"/>
    </xf>
    <xf numFmtId="4" fontId="5" fillId="0" borderId="17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1" xfId="3" applyNumberFormat="1" applyFont="1" applyFill="1" applyBorder="1" applyAlignment="1" applyProtection="1">
      <alignment horizontal="center" vertical="center"/>
    </xf>
    <xf numFmtId="0" fontId="1" fillId="7" borderId="1" xfId="0" applyFont="1" applyFill="1" applyBorder="1" applyAlignment="1">
      <alignment horizontal="center" wrapText="1"/>
    </xf>
    <xf numFmtId="0" fontId="1" fillId="7" borderId="4" xfId="0" applyFont="1" applyFill="1" applyBorder="1" applyAlignment="1">
      <alignment horizontal="center" wrapText="1"/>
    </xf>
    <xf numFmtId="0" fontId="1" fillId="7" borderId="4" xfId="0" applyFont="1" applyFill="1" applyBorder="1" applyAlignment="1">
      <alignment horizontal="left" wrapText="1"/>
    </xf>
    <xf numFmtId="0" fontId="0" fillId="7" borderId="5" xfId="0" applyFill="1" applyBorder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2" fontId="5" fillId="0" borderId="2" xfId="0" applyNumberFormat="1" applyFont="1" applyFill="1" applyBorder="1" applyAlignment="1">
      <alignment horizontal="center" wrapText="1"/>
    </xf>
    <xf numFmtId="2" fontId="5" fillId="0" borderId="2" xfId="0" applyNumberFormat="1" applyFont="1" applyFill="1" applyBorder="1" applyAlignment="1">
      <alignment horizontal="right" wrapText="1"/>
    </xf>
    <xf numFmtId="0" fontId="1" fillId="7" borderId="18" xfId="0" applyFont="1" applyFill="1" applyBorder="1" applyAlignment="1">
      <alignment horizontal="center" wrapText="1"/>
    </xf>
    <xf numFmtId="0" fontId="0" fillId="7" borderId="19" xfId="0" applyFill="1" applyBorder="1" applyAlignment="1">
      <alignment horizontal="left" wrapText="1"/>
    </xf>
    <xf numFmtId="0" fontId="2" fillId="2" borderId="5" xfId="3" applyNumberFormat="1" applyFont="1" applyFill="1" applyBorder="1" applyAlignment="1" applyProtection="1">
      <alignment horizontal="center" vertical="center"/>
    </xf>
    <xf numFmtId="0" fontId="2" fillId="2" borderId="21" xfId="3" applyNumberFormat="1" applyFont="1" applyFill="1" applyBorder="1" applyAlignment="1" applyProtection="1">
      <alignment horizontal="center" vertical="center"/>
    </xf>
    <xf numFmtId="0" fontId="2" fillId="2" borderId="17" xfId="3" applyNumberFormat="1" applyFont="1" applyFill="1" applyBorder="1" applyAlignment="1" applyProtection="1">
      <alignment horizontal="center" vertical="center"/>
    </xf>
    <xf numFmtId="3" fontId="1" fillId="0" borderId="16" xfId="0" applyNumberFormat="1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vertical="center" wrapText="1"/>
    </xf>
    <xf numFmtId="2" fontId="6" fillId="0" borderId="2" xfId="0" applyNumberFormat="1" applyFont="1" applyFill="1" applyBorder="1" applyAlignment="1">
      <alignment horizontal="center" wrapText="1"/>
    </xf>
    <xf numFmtId="2" fontId="1" fillId="0" borderId="2" xfId="0" applyNumberFormat="1" applyFont="1" applyFill="1" applyBorder="1" applyAlignment="1">
      <alignment horizontal="center" wrapText="1"/>
    </xf>
    <xf numFmtId="43" fontId="18" fillId="5" borderId="1" xfId="3" applyNumberFormat="1" applyFont="1" applyFill="1" applyBorder="1" applyAlignment="1" applyProtection="1">
      <alignment vertical="top"/>
    </xf>
    <xf numFmtId="0" fontId="19" fillId="0" borderId="0" xfId="5"/>
    <xf numFmtId="0" fontId="21" fillId="0" borderId="0" xfId="5" applyFont="1"/>
    <xf numFmtId="0" fontId="19" fillId="0" borderId="26" xfId="5" applyBorder="1"/>
    <xf numFmtId="0" fontId="19" fillId="0" borderId="0" xfId="5" applyBorder="1"/>
    <xf numFmtId="0" fontId="19" fillId="0" borderId="27" xfId="5" applyBorder="1"/>
    <xf numFmtId="0" fontId="20" fillId="0" borderId="28" xfId="5" applyFont="1" applyBorder="1" applyAlignment="1">
      <alignment horizontal="center" vertical="center"/>
    </xf>
    <xf numFmtId="0" fontId="22" fillId="0" borderId="29" xfId="5" applyFont="1" applyBorder="1" applyAlignment="1">
      <alignment horizontal="center" vertical="center"/>
    </xf>
    <xf numFmtId="0" fontId="23" fillId="0" borderId="30" xfId="5" applyFont="1" applyBorder="1" applyAlignment="1">
      <alignment horizontal="center" vertical="center"/>
    </xf>
    <xf numFmtId="0" fontId="20" fillId="0" borderId="31" xfId="5" applyFont="1" applyBorder="1" applyAlignment="1">
      <alignment horizontal="center" vertical="center"/>
    </xf>
    <xf numFmtId="0" fontId="24" fillId="0" borderId="31" xfId="5" applyFont="1" applyBorder="1" applyAlignment="1">
      <alignment horizontal="left" vertical="center" indent="1"/>
    </xf>
    <xf numFmtId="0" fontId="20" fillId="0" borderId="31" xfId="5" applyFont="1" applyBorder="1" applyAlignment="1">
      <alignment vertical="center"/>
    </xf>
    <xf numFmtId="0" fontId="25" fillId="0" borderId="31" xfId="5" applyFont="1" applyBorder="1" applyAlignment="1">
      <alignment horizontal="left" vertical="center" indent="1"/>
    </xf>
    <xf numFmtId="169" fontId="20" fillId="0" borderId="31" xfId="1" applyNumberFormat="1" applyFont="1" applyFill="1" applyBorder="1" applyAlignment="1" applyProtection="1">
      <alignment horizontal="center" vertical="center"/>
    </xf>
    <xf numFmtId="169" fontId="20" fillId="0" borderId="28" xfId="1" applyNumberFormat="1" applyFont="1" applyFill="1" applyBorder="1" applyAlignment="1" applyProtection="1">
      <alignment horizontal="center" vertical="center"/>
    </xf>
    <xf numFmtId="0" fontId="19" fillId="0" borderId="30" xfId="5" applyBorder="1"/>
    <xf numFmtId="0" fontId="25" fillId="0" borderId="31" xfId="5" applyFont="1" applyFill="1" applyBorder="1" applyAlignment="1">
      <alignment horizontal="left" vertical="center" indent="1"/>
    </xf>
    <xf numFmtId="169" fontId="20" fillId="0" borderId="28" xfId="5" applyNumberFormat="1" applyFont="1" applyBorder="1" applyAlignment="1">
      <alignment horizontal="center" vertical="center"/>
    </xf>
    <xf numFmtId="10" fontId="27" fillId="0" borderId="28" xfId="2" applyNumberFormat="1" applyFont="1" applyFill="1" applyBorder="1" applyAlignment="1" applyProtection="1">
      <alignment horizontal="center" vertical="center"/>
    </xf>
    <xf numFmtId="0" fontId="5" fillId="7" borderId="33" xfId="0" applyFont="1" applyFill="1" applyBorder="1" applyAlignment="1">
      <alignment horizontal="center"/>
    </xf>
    <xf numFmtId="0" fontId="5" fillId="7" borderId="34" xfId="0" applyFont="1" applyFill="1" applyBorder="1" applyAlignment="1">
      <alignment horizontal="center" vertical="center" wrapText="1"/>
    </xf>
    <xf numFmtId="0" fontId="5" fillId="7" borderId="34" xfId="0" applyFont="1" applyFill="1" applyBorder="1" applyAlignment="1">
      <alignment horizontal="center"/>
    </xf>
    <xf numFmtId="0" fontId="5" fillId="7" borderId="35" xfId="0" applyFont="1" applyFill="1" applyBorder="1" applyAlignment="1">
      <alignment horizontal="center"/>
    </xf>
    <xf numFmtId="0" fontId="28" fillId="8" borderId="10" xfId="0" applyFont="1" applyFill="1" applyBorder="1" applyAlignment="1">
      <alignment horizontal="center"/>
    </xf>
    <xf numFmtId="0" fontId="28" fillId="8" borderId="36" xfId="0" applyFont="1" applyFill="1" applyBorder="1" applyAlignment="1">
      <alignment horizontal="left" vertical="center" wrapText="1"/>
    </xf>
    <xf numFmtId="0" fontId="29" fillId="8" borderId="37" xfId="0" applyFont="1" applyFill="1" applyBorder="1" applyAlignment="1">
      <alignment horizontal="center"/>
    </xf>
    <xf numFmtId="170" fontId="29" fillId="8" borderId="37" xfId="1" applyNumberFormat="1" applyFont="1" applyFill="1" applyBorder="1" applyAlignment="1"/>
    <xf numFmtId="0" fontId="29" fillId="8" borderId="38" xfId="0" applyFont="1" applyFill="1" applyBorder="1" applyAlignment="1">
      <alignment horizontal="center"/>
    </xf>
    <xf numFmtId="0" fontId="29" fillId="0" borderId="39" xfId="0" applyFont="1" applyBorder="1" applyAlignment="1">
      <alignment horizontal="center"/>
    </xf>
    <xf numFmtId="0" fontId="29" fillId="0" borderId="17" xfId="0" applyFont="1" applyBorder="1" applyAlignment="1">
      <alignment horizontal="left" vertical="center" wrapText="1"/>
    </xf>
    <xf numFmtId="0" fontId="29" fillId="0" borderId="17" xfId="0" applyFont="1" applyBorder="1" applyAlignment="1">
      <alignment horizontal="center" wrapText="1"/>
    </xf>
    <xf numFmtId="170" fontId="29" fillId="2" borderId="17" xfId="1" applyNumberFormat="1" applyFont="1" applyFill="1" applyBorder="1" applyAlignment="1"/>
    <xf numFmtId="0" fontId="29" fillId="0" borderId="6" xfId="0" applyFont="1" applyBorder="1" applyAlignment="1">
      <alignment horizontal="center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/>
    </xf>
    <xf numFmtId="170" fontId="29" fillId="2" borderId="1" xfId="1" applyNumberFormat="1" applyFont="1" applyFill="1" applyBorder="1" applyAlignment="1"/>
    <xf numFmtId="0" fontId="29" fillId="0" borderId="40" xfId="0" applyFont="1" applyBorder="1" applyAlignment="1">
      <alignment horizontal="center"/>
    </xf>
    <xf numFmtId="0" fontId="29" fillId="0" borderId="7" xfId="0" applyFont="1" applyBorder="1" applyAlignment="1">
      <alignment horizontal="left" vertical="center" wrapText="1"/>
    </xf>
    <xf numFmtId="0" fontId="29" fillId="0" borderId="41" xfId="0" applyFont="1" applyBorder="1" applyAlignment="1">
      <alignment horizontal="center" wrapText="1"/>
    </xf>
    <xf numFmtId="170" fontId="29" fillId="2" borderId="41" xfId="1" applyNumberFormat="1" applyFont="1" applyFill="1" applyBorder="1" applyAlignment="1"/>
    <xf numFmtId="0" fontId="29" fillId="0" borderId="41" xfId="0" applyFont="1" applyBorder="1" applyAlignment="1">
      <alignment horizontal="center"/>
    </xf>
    <xf numFmtId="0" fontId="29" fillId="0" borderId="17" xfId="0" applyFont="1" applyBorder="1" applyAlignment="1">
      <alignment wrapText="1"/>
    </xf>
    <xf numFmtId="0" fontId="29" fillId="0" borderId="1" xfId="0" applyFont="1" applyFill="1" applyBorder="1" applyAlignment="1">
      <alignment horizontal="center" vertical="center" wrapText="1"/>
    </xf>
    <xf numFmtId="2" fontId="29" fillId="0" borderId="17" xfId="0" applyNumberFormat="1" applyFont="1" applyFill="1" applyBorder="1" applyAlignment="1">
      <alignment wrapText="1"/>
    </xf>
    <xf numFmtId="0" fontId="29" fillId="0" borderId="20" xfId="0" applyFont="1" applyBorder="1" applyAlignment="1">
      <alignment horizontal="center"/>
    </xf>
    <xf numFmtId="0" fontId="29" fillId="0" borderId="1" xfId="0" applyFont="1" applyBorder="1" applyAlignment="1">
      <alignment wrapText="1"/>
    </xf>
    <xf numFmtId="2" fontId="29" fillId="0" borderId="1" xfId="0" applyNumberFormat="1" applyFont="1" applyFill="1" applyBorder="1" applyAlignment="1">
      <alignment wrapText="1"/>
    </xf>
    <xf numFmtId="0" fontId="29" fillId="0" borderId="42" xfId="0" applyFont="1" applyBorder="1" applyAlignment="1">
      <alignment wrapText="1"/>
    </xf>
    <xf numFmtId="2" fontId="29" fillId="0" borderId="42" xfId="0" applyNumberFormat="1" applyFont="1" applyFill="1" applyBorder="1" applyAlignment="1">
      <alignment horizontal="center" wrapText="1"/>
    </xf>
    <xf numFmtId="2" fontId="29" fillId="0" borderId="42" xfId="0" applyNumberFormat="1" applyFont="1" applyFill="1" applyBorder="1" applyAlignment="1">
      <alignment wrapText="1"/>
    </xf>
    <xf numFmtId="0" fontId="29" fillId="0" borderId="17" xfId="0" applyFont="1" applyFill="1" applyBorder="1" applyAlignment="1">
      <alignment horizontal="center" wrapText="1"/>
    </xf>
    <xf numFmtId="2" fontId="29" fillId="0" borderId="43" xfId="0" applyNumberFormat="1" applyFont="1" applyFill="1" applyBorder="1" applyAlignment="1">
      <alignment wrapText="1"/>
    </xf>
    <xf numFmtId="0" fontId="29" fillId="0" borderId="41" xfId="0" applyFont="1" applyBorder="1" applyAlignment="1">
      <alignment horizontal="left" vertical="center" wrapText="1"/>
    </xf>
    <xf numFmtId="2" fontId="29" fillId="0" borderId="44" xfId="0" applyNumberFormat="1" applyFont="1" applyFill="1" applyBorder="1" applyAlignment="1">
      <alignment wrapText="1"/>
    </xf>
    <xf numFmtId="0" fontId="29" fillId="0" borderId="24" xfId="0" applyFont="1" applyBorder="1" applyAlignment="1">
      <alignment horizontal="center"/>
    </xf>
    <xf numFmtId="0" fontId="29" fillId="0" borderId="45" xfId="0" applyFont="1" applyBorder="1" applyAlignment="1">
      <alignment horizontal="center"/>
    </xf>
    <xf numFmtId="0" fontId="29" fillId="0" borderId="43" xfId="0" applyFont="1" applyBorder="1" applyAlignment="1">
      <alignment horizontal="left" vertical="center" wrapText="1"/>
    </xf>
    <xf numFmtId="0" fontId="29" fillId="0" borderId="46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9" fillId="0" borderId="47" xfId="0" applyFont="1" applyBorder="1" applyAlignment="1">
      <alignment horizontal="center"/>
    </xf>
    <xf numFmtId="0" fontId="29" fillId="0" borderId="39" xfId="0" applyFont="1" applyFill="1" applyBorder="1" applyAlignment="1">
      <alignment horizontal="center"/>
    </xf>
    <xf numFmtId="0" fontId="29" fillId="0" borderId="44" xfId="0" applyFont="1" applyFill="1" applyBorder="1" applyAlignment="1">
      <alignment horizontal="center" wrapText="1"/>
    </xf>
    <xf numFmtId="0" fontId="29" fillId="0" borderId="48" xfId="0" applyFont="1" applyBorder="1" applyAlignment="1">
      <alignment horizontal="center"/>
    </xf>
    <xf numFmtId="0" fontId="29" fillId="0" borderId="41" xfId="0" applyFont="1" applyFill="1" applyBorder="1" applyAlignment="1">
      <alignment horizontal="center" vertical="center" wrapText="1"/>
    </xf>
    <xf numFmtId="170" fontId="29" fillId="2" borderId="23" xfId="1" applyNumberFormat="1" applyFont="1" applyFill="1" applyBorder="1" applyAlignment="1"/>
    <xf numFmtId="0" fontId="28" fillId="8" borderId="49" xfId="0" applyFont="1" applyFill="1" applyBorder="1" applyAlignment="1">
      <alignment horizontal="center"/>
    </xf>
    <xf numFmtId="0" fontId="29" fillId="0" borderId="45" xfId="0" applyFont="1" applyFill="1" applyBorder="1" applyAlignment="1">
      <alignment horizontal="center"/>
    </xf>
    <xf numFmtId="0" fontId="29" fillId="0" borderId="43" xfId="0" applyFont="1" applyFill="1" applyBorder="1" applyAlignment="1">
      <alignment horizontal="left" vertical="center" wrapText="1"/>
    </xf>
    <xf numFmtId="0" fontId="29" fillId="0" borderId="43" xfId="0" applyFont="1" applyFill="1" applyBorder="1" applyAlignment="1">
      <alignment horizontal="center" vertical="center" wrapText="1"/>
    </xf>
    <xf numFmtId="170" fontId="29" fillId="0" borderId="43" xfId="1" applyNumberFormat="1" applyFont="1" applyFill="1" applyBorder="1" applyAlignment="1"/>
    <xf numFmtId="0" fontId="29" fillId="0" borderId="13" xfId="0" applyFont="1" applyFill="1" applyBorder="1" applyAlignment="1">
      <alignment horizontal="center"/>
    </xf>
    <xf numFmtId="0" fontId="29" fillId="0" borderId="41" xfId="0" applyFont="1" applyFill="1" applyBorder="1" applyAlignment="1">
      <alignment horizontal="left" vertical="center" wrapText="1"/>
    </xf>
    <xf numFmtId="170" fontId="29" fillId="0" borderId="1" xfId="1" applyNumberFormat="1" applyFont="1" applyFill="1" applyBorder="1" applyAlignment="1"/>
    <xf numFmtId="0" fontId="29" fillId="0" borderId="1" xfId="0" applyFont="1" applyFill="1" applyBorder="1" applyAlignment="1">
      <alignment horizontal="left" vertical="center" wrapText="1"/>
    </xf>
    <xf numFmtId="0" fontId="29" fillId="0" borderId="48" xfId="0" applyFont="1" applyFill="1" applyBorder="1" applyAlignment="1">
      <alignment horizontal="center"/>
    </xf>
    <xf numFmtId="0" fontId="29" fillId="0" borderId="42" xfId="0" applyFont="1" applyFill="1" applyBorder="1" applyAlignment="1">
      <alignment horizontal="left" vertical="center" wrapText="1"/>
    </xf>
    <xf numFmtId="170" fontId="29" fillId="0" borderId="42" xfId="1" applyNumberFormat="1" applyFont="1" applyFill="1" applyBorder="1" applyAlignment="1"/>
    <xf numFmtId="4" fontId="29" fillId="0" borderId="17" xfId="0" applyNumberFormat="1" applyFont="1" applyBorder="1" applyAlignment="1">
      <alignment horizontal="left" vertical="center" wrapText="1"/>
    </xf>
    <xf numFmtId="170" fontId="29" fillId="0" borderId="17" xfId="1" applyNumberFormat="1" applyFont="1" applyFill="1" applyBorder="1" applyAlignment="1"/>
    <xf numFmtId="4" fontId="29" fillId="0" borderId="23" xfId="0" applyNumberFormat="1" applyFont="1" applyBorder="1" applyAlignment="1">
      <alignment horizontal="left" vertical="center" wrapText="1"/>
    </xf>
    <xf numFmtId="0" fontId="29" fillId="0" borderId="23" xfId="0" applyFont="1" applyFill="1" applyBorder="1" applyAlignment="1">
      <alignment horizontal="center" vertical="center" wrapText="1"/>
    </xf>
    <xf numFmtId="170" fontId="29" fillId="0" borderId="23" xfId="1" applyNumberFormat="1" applyFont="1" applyFill="1" applyBorder="1" applyAlignment="1"/>
    <xf numFmtId="0" fontId="29" fillId="0" borderId="50" xfId="0" applyFont="1" applyBorder="1" applyAlignment="1">
      <alignment horizontal="center"/>
    </xf>
    <xf numFmtId="0" fontId="29" fillId="0" borderId="23" xfId="0" applyFont="1" applyBorder="1" applyAlignment="1">
      <alignment horizontal="left" vertical="center" wrapText="1"/>
    </xf>
    <xf numFmtId="0" fontId="29" fillId="0" borderId="17" xfId="0" applyFont="1" applyFill="1" applyBorder="1" applyAlignment="1">
      <alignment horizontal="left" vertical="center" wrapText="1"/>
    </xf>
    <xf numFmtId="0" fontId="29" fillId="0" borderId="43" xfId="0" applyFont="1" applyFill="1" applyBorder="1" applyAlignment="1">
      <alignment horizontal="center"/>
    </xf>
    <xf numFmtId="0" fontId="29" fillId="0" borderId="46" xfId="0" applyFont="1" applyFill="1" applyBorder="1" applyAlignment="1">
      <alignment horizontal="center"/>
    </xf>
    <xf numFmtId="0" fontId="29" fillId="0" borderId="47" xfId="0" applyFont="1" applyFill="1" applyBorder="1" applyAlignment="1">
      <alignment horizontal="center"/>
    </xf>
    <xf numFmtId="0" fontId="29" fillId="0" borderId="41" xfId="0" applyFont="1" applyFill="1" applyBorder="1" applyAlignment="1">
      <alignment horizontal="center"/>
    </xf>
    <xf numFmtId="170" fontId="29" fillId="0" borderId="41" xfId="1" applyNumberFormat="1" applyFont="1" applyFill="1" applyBorder="1" applyAlignment="1"/>
    <xf numFmtId="0" fontId="29" fillId="0" borderId="24" xfId="0" applyFont="1" applyFill="1" applyBorder="1" applyAlignment="1">
      <alignment horizontal="center"/>
    </xf>
    <xf numFmtId="0" fontId="30" fillId="8" borderId="10" xfId="0" applyFont="1" applyFill="1" applyBorder="1" applyAlignment="1">
      <alignment horizontal="center"/>
    </xf>
    <xf numFmtId="0" fontId="30" fillId="8" borderId="36" xfId="0" applyFont="1" applyFill="1" applyBorder="1" applyAlignment="1">
      <alignment horizontal="left" vertical="center" wrapText="1"/>
    </xf>
    <xf numFmtId="170" fontId="29" fillId="8" borderId="37" xfId="1" applyNumberFormat="1" applyFont="1" applyFill="1" applyBorder="1" applyAlignment="1">
      <alignment horizontal="right"/>
    </xf>
    <xf numFmtId="0" fontId="31" fillId="2" borderId="40" xfId="0" applyFont="1" applyFill="1" applyBorder="1" applyAlignment="1">
      <alignment horizontal="center"/>
    </xf>
    <xf numFmtId="0" fontId="1" fillId="0" borderId="23" xfId="0" applyFont="1" applyBorder="1" applyAlignment="1">
      <alignment horizontal="left" vertical="center"/>
    </xf>
    <xf numFmtId="170" fontId="29" fillId="2" borderId="23" xfId="1" applyNumberFormat="1" applyFont="1" applyFill="1" applyBorder="1" applyAlignment="1">
      <alignment horizontal="right"/>
    </xf>
    <xf numFmtId="0" fontId="29" fillId="2" borderId="50" xfId="0" applyFont="1" applyFill="1" applyBorder="1" applyAlignment="1">
      <alignment horizontal="center"/>
    </xf>
    <xf numFmtId="0" fontId="1" fillId="0" borderId="17" xfId="0" applyFont="1" applyBorder="1" applyAlignment="1">
      <alignment horizontal="left" vertical="center"/>
    </xf>
    <xf numFmtId="0" fontId="29" fillId="0" borderId="17" xfId="0" applyFont="1" applyFill="1" applyBorder="1" applyAlignment="1">
      <alignment horizontal="center" vertical="center" wrapText="1"/>
    </xf>
    <xf numFmtId="170" fontId="29" fillId="2" borderId="17" xfId="1" applyNumberFormat="1" applyFont="1" applyFill="1" applyBorder="1" applyAlignment="1">
      <alignment horizontal="right"/>
    </xf>
    <xf numFmtId="0" fontId="29" fillId="2" borderId="20" xfId="0" applyFont="1" applyFill="1" applyBorder="1" applyAlignment="1">
      <alignment horizontal="center"/>
    </xf>
    <xf numFmtId="2" fontId="29" fillId="2" borderId="17" xfId="0" applyNumberFormat="1" applyFont="1" applyFill="1" applyBorder="1" applyAlignment="1">
      <alignment horizontal="center" wrapText="1"/>
    </xf>
    <xf numFmtId="170" fontId="29" fillId="0" borderId="17" xfId="1" applyNumberFormat="1" applyFont="1" applyBorder="1" applyAlignment="1"/>
    <xf numFmtId="0" fontId="32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center" wrapText="1"/>
    </xf>
    <xf numFmtId="0" fontId="1" fillId="2" borderId="1" xfId="0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vertical="center"/>
    </xf>
    <xf numFmtId="43" fontId="1" fillId="0" borderId="1" xfId="4" applyNumberFormat="1" applyFont="1" applyFill="1" applyBorder="1" applyAlignment="1">
      <alignment horizontal="center" vertical="center" wrapText="1"/>
    </xf>
    <xf numFmtId="0" fontId="29" fillId="2" borderId="39" xfId="0" applyFont="1" applyFill="1" applyBorder="1" applyAlignment="1">
      <alignment horizontal="center"/>
    </xf>
    <xf numFmtId="4" fontId="29" fillId="2" borderId="17" xfId="0" applyNumberFormat="1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left" vertical="center" wrapText="1"/>
    </xf>
    <xf numFmtId="0" fontId="29" fillId="2" borderId="17" xfId="0" applyFont="1" applyFill="1" applyBorder="1" applyAlignment="1">
      <alignment horizontal="center" wrapText="1"/>
    </xf>
    <xf numFmtId="43" fontId="1" fillId="2" borderId="1" xfId="1" applyFont="1" applyFill="1" applyBorder="1" applyAlignment="1" applyProtection="1">
      <alignment horizontal="right" vertical="center"/>
    </xf>
    <xf numFmtId="0" fontId="18" fillId="9" borderId="51" xfId="0" applyFont="1" applyFill="1" applyBorder="1" applyAlignment="1">
      <alignment horizontal="left"/>
    </xf>
    <xf numFmtId="0" fontId="33" fillId="9" borderId="52" xfId="0" applyFont="1" applyFill="1" applyBorder="1" applyAlignment="1">
      <alignment horizontal="left"/>
    </xf>
    <xf numFmtId="0" fontId="33" fillId="9" borderId="53" xfId="0" applyFont="1" applyFill="1" applyBorder="1" applyAlignment="1">
      <alignment horizontal="left"/>
    </xf>
    <xf numFmtId="0" fontId="18" fillId="9" borderId="54" xfId="0" applyFont="1" applyFill="1" applyBorder="1" applyAlignment="1">
      <alignment horizontal="left"/>
    </xf>
    <xf numFmtId="0" fontId="34" fillId="9" borderId="0" xfId="0" applyFont="1" applyFill="1" applyBorder="1" applyAlignment="1">
      <alignment horizontal="left"/>
    </xf>
    <xf numFmtId="0" fontId="34" fillId="9" borderId="55" xfId="0" applyFont="1" applyFill="1" applyBorder="1" applyAlignment="1">
      <alignment horizontal="left"/>
    </xf>
    <xf numFmtId="0" fontId="35" fillId="0" borderId="54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0" fillId="0" borderId="55" xfId="0" applyFont="1" applyFill="1" applyBorder="1" applyAlignment="1">
      <alignment horizontal="center"/>
    </xf>
    <xf numFmtId="0" fontId="38" fillId="0" borderId="56" xfId="0" applyFont="1" applyBorder="1" applyAlignment="1"/>
    <xf numFmtId="0" fontId="36" fillId="0" borderId="59" xfId="0" applyFont="1" applyBorder="1" applyAlignment="1">
      <alignment horizontal="center"/>
    </xf>
    <xf numFmtId="0" fontId="18" fillId="0" borderId="35" xfId="0" applyFont="1" applyBorder="1" applyAlignment="1">
      <alignment horizontal="center" vertical="center"/>
    </xf>
    <xf numFmtId="0" fontId="5" fillId="10" borderId="6" xfId="0" applyFont="1" applyFill="1" applyBorder="1" applyAlignment="1">
      <alignment vertical="center"/>
    </xf>
    <xf numFmtId="0" fontId="42" fillId="0" borderId="13" xfId="0" applyFont="1" applyBorder="1" applyAlignment="1">
      <alignment horizontal="center" vertical="center"/>
    </xf>
    <xf numFmtId="0" fontId="42" fillId="9" borderId="1" xfId="0" applyFont="1" applyFill="1" applyBorder="1" applyAlignment="1">
      <alignment horizontal="justify" vertical="center"/>
    </xf>
    <xf numFmtId="170" fontId="42" fillId="9" borderId="6" xfId="0" applyNumberFormat="1" applyFont="1" applyFill="1" applyBorder="1" applyAlignment="1">
      <alignment vertical="center"/>
    </xf>
    <xf numFmtId="0" fontId="42" fillId="9" borderId="1" xfId="0" applyFont="1" applyFill="1" applyBorder="1" applyAlignment="1">
      <alignment horizontal="left" vertical="center" wrapText="1"/>
    </xf>
    <xf numFmtId="0" fontId="42" fillId="0" borderId="1" xfId="0" applyFont="1" applyFill="1" applyBorder="1" applyAlignment="1">
      <alignment horizontal="left" vertical="center" wrapText="1"/>
    </xf>
    <xf numFmtId="170" fontId="42" fillId="0" borderId="6" xfId="0" applyNumberFormat="1" applyFont="1" applyFill="1" applyBorder="1" applyAlignment="1">
      <alignment vertical="center"/>
    </xf>
    <xf numFmtId="0" fontId="10" fillId="10" borderId="61" xfId="0" applyFont="1" applyFill="1" applyBorder="1" applyAlignment="1">
      <alignment horizontal="center"/>
    </xf>
    <xf numFmtId="171" fontId="18" fillId="10" borderId="62" xfId="0" applyNumberFormat="1" applyFont="1" applyFill="1" applyBorder="1" applyAlignment="1">
      <alignment horizontal="right" wrapText="1"/>
    </xf>
    <xf numFmtId="171" fontId="43" fillId="10" borderId="63" xfId="6" applyNumberFormat="1" applyFont="1" applyFill="1" applyBorder="1" applyAlignment="1"/>
    <xf numFmtId="0" fontId="5" fillId="0" borderId="64" xfId="0" applyFont="1" applyBorder="1" applyAlignment="1">
      <alignment horizontal="center"/>
    </xf>
    <xf numFmtId="0" fontId="37" fillId="0" borderId="65" xfId="0" applyFont="1" applyBorder="1" applyAlignment="1">
      <alignment horizontal="center" vertical="justify"/>
    </xf>
    <xf numFmtId="170" fontId="1" fillId="0" borderId="66" xfId="0" applyNumberFormat="1" applyFont="1" applyBorder="1" applyAlignment="1"/>
    <xf numFmtId="0" fontId="18" fillId="0" borderId="54" xfId="0" applyFont="1" applyBorder="1" applyAlignment="1"/>
    <xf numFmtId="0" fontId="18" fillId="0" borderId="0" xfId="0" applyFont="1" applyBorder="1" applyAlignment="1">
      <alignment horizontal="center"/>
    </xf>
    <xf numFmtId="171" fontId="0" fillId="0" borderId="55" xfId="0" applyNumberFormat="1" applyBorder="1" applyAlignment="1"/>
    <xf numFmtId="0" fontId="29" fillId="2" borderId="13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/>
    </xf>
    <xf numFmtId="168" fontId="1" fillId="0" borderId="1" xfId="4" applyNumberFormat="1" applyFont="1" applyFill="1" applyBorder="1" applyAlignment="1">
      <alignment horizontal="left" vertical="center" wrapText="1"/>
    </xf>
    <xf numFmtId="172" fontId="1" fillId="0" borderId="1" xfId="4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 applyProtection="1">
      <alignment horizontal="center" vertical="center"/>
    </xf>
    <xf numFmtId="43" fontId="2" fillId="0" borderId="1" xfId="1" applyFont="1" applyFill="1" applyBorder="1" applyAlignment="1" applyProtection="1">
      <alignment horizontal="right" vertical="center"/>
    </xf>
    <xf numFmtId="17" fontId="5" fillId="0" borderId="0" xfId="2" applyNumberFormat="1" applyFont="1" applyBorder="1"/>
    <xf numFmtId="49" fontId="45" fillId="0" borderId="0" xfId="0" applyNumberFormat="1" applyFont="1" applyBorder="1" applyAlignment="1">
      <alignment vertical="center" wrapText="1"/>
    </xf>
    <xf numFmtId="0" fontId="0" fillId="0" borderId="0" xfId="0" applyBorder="1" applyAlignment="1"/>
    <xf numFmtId="0" fontId="0" fillId="0" borderId="0" xfId="0" applyAlignment="1"/>
    <xf numFmtId="17" fontId="47" fillId="0" borderId="68" xfId="0" applyNumberFormat="1" applyFont="1" applyFill="1" applyBorder="1" applyAlignment="1">
      <alignment horizontal="right" vertical="center"/>
    </xf>
    <xf numFmtId="0" fontId="47" fillId="0" borderId="38" xfId="0" applyFont="1" applyFill="1" applyBorder="1" applyAlignment="1">
      <alignment horizontal="left" vertical="center"/>
    </xf>
    <xf numFmtId="0" fontId="48" fillId="7" borderId="69" xfId="0" applyFont="1" applyFill="1" applyBorder="1" applyAlignment="1">
      <alignment vertical="center"/>
    </xf>
    <xf numFmtId="0" fontId="48" fillId="7" borderId="70" xfId="0" applyFont="1" applyFill="1" applyBorder="1" applyAlignment="1">
      <alignment vertical="center" wrapText="1"/>
    </xf>
    <xf numFmtId="4" fontId="44" fillId="7" borderId="37" xfId="0" applyNumberFormat="1" applyFont="1" applyFill="1" applyBorder="1" applyAlignment="1">
      <alignment vertical="center"/>
    </xf>
    <xf numFmtId="43" fontId="47" fillId="11" borderId="69" xfId="0" applyNumberFormat="1" applyFont="1" applyFill="1" applyBorder="1" applyAlignment="1">
      <alignment horizontal="center" vertical="center"/>
    </xf>
    <xf numFmtId="174" fontId="47" fillId="11" borderId="71" xfId="2" applyNumberFormat="1" applyFont="1" applyFill="1" applyBorder="1" applyAlignment="1">
      <alignment horizontal="center" vertical="center"/>
    </xf>
    <xf numFmtId="43" fontId="47" fillId="0" borderId="69" xfId="0" applyNumberFormat="1" applyFont="1" applyFill="1" applyBorder="1" applyAlignment="1">
      <alignment horizontal="center" vertical="center"/>
    </xf>
    <xf numFmtId="174" fontId="47" fillId="0" borderId="71" xfId="2" applyNumberFormat="1" applyFont="1" applyFill="1" applyBorder="1" applyAlignment="1">
      <alignment horizontal="center" vertical="center"/>
    </xf>
    <xf numFmtId="174" fontId="47" fillId="0" borderId="72" xfId="2" applyNumberFormat="1" applyFont="1" applyFill="1" applyBorder="1" applyAlignment="1">
      <alignment horizontal="center" vertical="center"/>
    </xf>
    <xf numFmtId="4" fontId="0" fillId="12" borderId="73" xfId="0" applyNumberFormat="1" applyFont="1" applyFill="1" applyBorder="1" applyAlignment="1">
      <alignment vertical="center"/>
    </xf>
    <xf numFmtId="43" fontId="47" fillId="11" borderId="61" xfId="0" applyNumberFormat="1" applyFont="1" applyFill="1" applyBorder="1" applyAlignment="1">
      <alignment horizontal="center" vertical="center"/>
    </xf>
    <xf numFmtId="10" fontId="47" fillId="11" borderId="63" xfId="2" applyNumberFormat="1" applyFont="1" applyFill="1" applyBorder="1" applyAlignment="1">
      <alignment horizontal="center" vertical="center"/>
    </xf>
    <xf numFmtId="43" fontId="47" fillId="11" borderId="61" xfId="1" applyNumberFormat="1" applyFont="1" applyFill="1" applyBorder="1" applyAlignment="1">
      <alignment horizontal="center" vertical="center"/>
    </xf>
    <xf numFmtId="43" fontId="47" fillId="0" borderId="61" xfId="1" applyNumberFormat="1" applyFont="1" applyBorder="1" applyAlignment="1">
      <alignment horizontal="center" vertical="center"/>
    </xf>
    <xf numFmtId="10" fontId="47" fillId="0" borderId="74" xfId="2" applyNumberFormat="1" applyFont="1" applyBorder="1" applyAlignment="1">
      <alignment horizontal="center" vertical="center"/>
    </xf>
    <xf numFmtId="10" fontId="1" fillId="0" borderId="0" xfId="0" applyNumberFormat="1" applyFont="1" applyAlignment="1"/>
    <xf numFmtId="173" fontId="0" fillId="0" borderId="0" xfId="1" applyNumberFormat="1" applyFont="1"/>
    <xf numFmtId="175" fontId="0" fillId="0" borderId="0" xfId="0" applyNumberFormat="1" applyAlignment="1"/>
    <xf numFmtId="43" fontId="47" fillId="11" borderId="75" xfId="0" applyNumberFormat="1" applyFont="1" applyFill="1" applyBorder="1" applyAlignment="1">
      <alignment horizontal="center" vertical="center"/>
    </xf>
    <xf numFmtId="43" fontId="47" fillId="11" borderId="75" xfId="1" applyNumberFormat="1" applyFont="1" applyFill="1" applyBorder="1" applyAlignment="1">
      <alignment horizontal="center" vertical="center"/>
    </xf>
    <xf numFmtId="10" fontId="47" fillId="11" borderId="76" xfId="2" applyNumberFormat="1" applyFont="1" applyFill="1" applyBorder="1" applyAlignment="1">
      <alignment horizontal="center" vertical="center"/>
    </xf>
    <xf numFmtId="43" fontId="47" fillId="0" borderId="75" xfId="1" applyNumberFormat="1" applyFont="1" applyBorder="1" applyAlignment="1">
      <alignment horizontal="center" vertical="center"/>
    </xf>
    <xf numFmtId="10" fontId="47" fillId="0" borderId="76" xfId="2" applyNumberFormat="1" applyFont="1" applyBorder="1" applyAlignment="1">
      <alignment horizontal="center" vertical="center"/>
    </xf>
    <xf numFmtId="43" fontId="47" fillId="0" borderId="75" xfId="0" applyNumberFormat="1" applyFont="1" applyFill="1" applyBorder="1" applyAlignment="1">
      <alignment horizontal="center" vertical="center"/>
    </xf>
    <xf numFmtId="10" fontId="47" fillId="0" borderId="63" xfId="2" applyNumberFormat="1" applyFont="1" applyFill="1" applyBorder="1" applyAlignment="1">
      <alignment horizontal="center" vertical="center"/>
    </xf>
    <xf numFmtId="0" fontId="49" fillId="0" borderId="77" xfId="0" applyFont="1" applyFill="1" applyBorder="1" applyAlignment="1">
      <alignment vertical="center"/>
    </xf>
    <xf numFmtId="4" fontId="49" fillId="12" borderId="14" xfId="0" applyNumberFormat="1" applyFont="1" applyFill="1" applyBorder="1" applyAlignment="1">
      <alignment vertical="center"/>
    </xf>
    <xf numFmtId="4" fontId="49" fillId="12" borderId="78" xfId="0" applyNumberFormat="1" applyFont="1" applyFill="1" applyBorder="1" applyAlignment="1">
      <alignment vertical="center"/>
    </xf>
    <xf numFmtId="176" fontId="49" fillId="11" borderId="45" xfId="0" applyNumberFormat="1" applyFont="1" applyFill="1" applyBorder="1" applyAlignment="1">
      <alignment horizontal="center" vertical="center"/>
    </xf>
    <xf numFmtId="10" fontId="49" fillId="11" borderId="46" xfId="2" applyNumberFormat="1" applyFont="1" applyFill="1" applyBorder="1" applyAlignment="1">
      <alignment horizontal="center" vertical="center"/>
    </xf>
    <xf numFmtId="43" fontId="49" fillId="11" borderId="45" xfId="0" applyNumberFormat="1" applyFont="1" applyFill="1" applyBorder="1" applyAlignment="1">
      <alignment horizontal="center" vertical="center"/>
    </xf>
    <xf numFmtId="43" fontId="49" fillId="11" borderId="14" xfId="0" applyNumberFormat="1" applyFont="1" applyFill="1" applyBorder="1" applyAlignment="1">
      <alignment horizontal="center" vertical="center"/>
    </xf>
    <xf numFmtId="10" fontId="49" fillId="0" borderId="79" xfId="2" applyNumberFormat="1" applyFont="1" applyBorder="1" applyAlignment="1">
      <alignment horizontal="center" vertical="center"/>
    </xf>
    <xf numFmtId="0" fontId="1" fillId="0" borderId="0" xfId="0" applyFont="1" applyAlignment="1"/>
    <xf numFmtId="0" fontId="49" fillId="0" borderId="80" xfId="0" applyFont="1" applyFill="1" applyBorder="1" applyAlignment="1">
      <alignment vertical="center"/>
    </xf>
    <xf numFmtId="0" fontId="49" fillId="0" borderId="81" xfId="0" applyFont="1" applyFill="1" applyBorder="1" applyAlignment="1">
      <alignment vertical="center"/>
    </xf>
    <xf numFmtId="4" fontId="49" fillId="0" borderId="82" xfId="0" applyNumberFormat="1" applyFont="1" applyFill="1" applyBorder="1" applyAlignment="1">
      <alignment vertical="center"/>
    </xf>
    <xf numFmtId="43" fontId="49" fillId="11" borderId="48" xfId="0" applyNumberFormat="1" applyFont="1" applyFill="1" applyBorder="1" applyAlignment="1">
      <alignment horizontal="center" vertical="center"/>
    </xf>
    <xf numFmtId="10" fontId="49" fillId="11" borderId="83" xfId="2" applyNumberFormat="1" applyFont="1" applyFill="1" applyBorder="1" applyAlignment="1">
      <alignment horizontal="center" vertical="center"/>
    </xf>
    <xf numFmtId="43" fontId="49" fillId="11" borderId="81" xfId="0" applyNumberFormat="1" applyFont="1" applyFill="1" applyBorder="1" applyAlignment="1">
      <alignment horizontal="center" vertical="center"/>
    </xf>
    <xf numFmtId="43" fontId="47" fillId="0" borderId="61" xfId="0" applyNumberFormat="1" applyFont="1" applyFill="1" applyBorder="1" applyAlignment="1">
      <alignment horizontal="center" vertical="center"/>
    </xf>
    <xf numFmtId="170" fontId="49" fillId="0" borderId="14" xfId="1" applyNumberFormat="1" applyFont="1" applyFill="1" applyBorder="1" applyAlignment="1">
      <alignment horizontal="center" vertical="center"/>
    </xf>
    <xf numFmtId="43" fontId="49" fillId="0" borderId="81" xfId="0" applyNumberFormat="1" applyFont="1" applyFill="1" applyBorder="1" applyAlignment="1">
      <alignment horizontal="center" vertical="center"/>
    </xf>
    <xf numFmtId="10" fontId="49" fillId="0" borderId="84" xfId="2" applyNumberFormat="1" applyFont="1" applyFill="1" applyBorder="1" applyAlignment="1">
      <alignment horizontal="center" vertical="center"/>
    </xf>
    <xf numFmtId="17" fontId="47" fillId="11" borderId="68" xfId="0" applyNumberFormat="1" applyFont="1" applyFill="1" applyBorder="1" applyAlignment="1">
      <alignment horizontal="right" vertical="center"/>
    </xf>
    <xf numFmtId="0" fontId="47" fillId="11" borderId="38" xfId="0" applyFont="1" applyFill="1" applyBorder="1" applyAlignment="1">
      <alignment horizontal="left" vertical="center"/>
    </xf>
    <xf numFmtId="10" fontId="48" fillId="0" borderId="0" xfId="0" applyNumberFormat="1" applyFont="1" applyFill="1" applyBorder="1" applyAlignment="1">
      <alignment vertical="center"/>
    </xf>
    <xf numFmtId="10" fontId="47" fillId="0" borderId="0" xfId="2" applyNumberFormat="1" applyFont="1" applyFill="1" applyBorder="1" applyAlignment="1">
      <alignment horizontal="center" vertical="center"/>
    </xf>
    <xf numFmtId="10" fontId="47" fillId="0" borderId="0" xfId="1" applyNumberFormat="1" applyFont="1" applyFill="1" applyBorder="1" applyAlignment="1">
      <alignment horizontal="center" vertical="center"/>
    </xf>
    <xf numFmtId="10" fontId="49" fillId="0" borderId="0" xfId="2" applyNumberFormat="1" applyFont="1" applyFill="1" applyBorder="1" applyAlignment="1">
      <alignment horizontal="center" vertical="center"/>
    </xf>
    <xf numFmtId="10" fontId="9" fillId="0" borderId="0" xfId="0" applyNumberFormat="1" applyFont="1" applyFill="1" applyBorder="1" applyAlignment="1">
      <alignment vertical="center"/>
    </xf>
    <xf numFmtId="0" fontId="0" fillId="0" borderId="53" xfId="0" applyBorder="1" applyAlignment="1"/>
    <xf numFmtId="0" fontId="0" fillId="0" borderId="55" xfId="0" applyBorder="1" applyAlignment="1"/>
    <xf numFmtId="0" fontId="0" fillId="0" borderId="67" xfId="0" applyBorder="1" applyAlignment="1"/>
    <xf numFmtId="43" fontId="49" fillId="0" borderId="14" xfId="0" applyNumberFormat="1" applyFont="1" applyBorder="1" applyAlignment="1">
      <alignment horizontal="center" vertical="center"/>
    </xf>
    <xf numFmtId="0" fontId="47" fillId="12" borderId="86" xfId="0" applyFont="1" applyFill="1" applyBorder="1" applyAlignment="1">
      <alignment vertical="center"/>
    </xf>
    <xf numFmtId="0" fontId="47" fillId="12" borderId="87" xfId="0" applyFont="1" applyFill="1" applyBorder="1" applyAlignment="1">
      <alignment vertical="center"/>
    </xf>
    <xf numFmtId="0" fontId="47" fillId="12" borderId="87" xfId="0" applyFont="1" applyFill="1" applyBorder="1" applyAlignment="1">
      <alignment vertical="center" wrapText="1"/>
    </xf>
    <xf numFmtId="0" fontId="47" fillId="12" borderId="88" xfId="0" applyFont="1" applyFill="1" applyBorder="1" applyAlignment="1">
      <alignment vertical="center"/>
    </xf>
    <xf numFmtId="0" fontId="47" fillId="12" borderId="89" xfId="0" applyFont="1" applyFill="1" applyBorder="1" applyAlignment="1">
      <alignment vertical="center"/>
    </xf>
    <xf numFmtId="0" fontId="47" fillId="12" borderId="90" xfId="0" applyFont="1" applyFill="1" applyBorder="1" applyAlignment="1">
      <alignment vertical="center"/>
    </xf>
    <xf numFmtId="0" fontId="47" fillId="12" borderId="91" xfId="0" applyFont="1" applyFill="1" applyBorder="1" applyAlignment="1">
      <alignment vertical="center"/>
    </xf>
    <xf numFmtId="10" fontId="49" fillId="0" borderId="46" xfId="2" applyNumberFormat="1" applyFont="1" applyFill="1" applyBorder="1" applyAlignment="1">
      <alignment horizontal="center" vertical="center"/>
    </xf>
    <xf numFmtId="10" fontId="49" fillId="0" borderId="83" xfId="2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2" fontId="5" fillId="2" borderId="0" xfId="0" applyNumberFormat="1" applyFont="1" applyFill="1" applyBorder="1" applyAlignment="1">
      <alignment horizontal="center" wrapText="1"/>
    </xf>
    <xf numFmtId="0" fontId="0" fillId="2" borderId="0" xfId="0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wrapText="1"/>
    </xf>
    <xf numFmtId="0" fontId="5" fillId="7" borderId="1" xfId="0" applyNumberFormat="1" applyFont="1" applyFill="1" applyBorder="1" applyAlignment="1">
      <alignment horizontal="center" vertical="center" wrapText="1"/>
    </xf>
    <xf numFmtId="0" fontId="5" fillId="7" borderId="6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wrapText="1"/>
    </xf>
    <xf numFmtId="0" fontId="5" fillId="7" borderId="4" xfId="0" applyFont="1" applyFill="1" applyBorder="1" applyAlignment="1">
      <alignment horizontal="center" vertical="center" wrapText="1"/>
    </xf>
    <xf numFmtId="43" fontId="1" fillId="0" borderId="0" xfId="4" applyNumberFormat="1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wrapText="1"/>
    </xf>
    <xf numFmtId="165" fontId="1" fillId="0" borderId="0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3" applyNumberFormat="1" applyFont="1" applyFill="1" applyBorder="1" applyAlignment="1" applyProtection="1">
      <alignment horizontal="center" vertical="center"/>
    </xf>
    <xf numFmtId="49" fontId="1" fillId="0" borderId="1" xfId="3" applyNumberFormat="1" applyFont="1" applyFill="1" applyBorder="1" applyAlignment="1" applyProtection="1">
      <alignment horizontal="center" vertical="center"/>
    </xf>
    <xf numFmtId="0" fontId="1" fillId="0" borderId="1" xfId="3" applyNumberFormat="1" applyFont="1" applyFill="1" applyBorder="1" applyAlignment="1" applyProtection="1">
      <alignment vertical="center" wrapText="1"/>
    </xf>
    <xf numFmtId="0" fontId="2" fillId="0" borderId="1" xfId="3" applyNumberFormat="1" applyFont="1" applyFill="1" applyBorder="1" applyAlignment="1" applyProtection="1">
      <alignment horizontal="center" vertical="center"/>
    </xf>
    <xf numFmtId="43" fontId="6" fillId="0" borderId="1" xfId="1" applyFont="1" applyFill="1" applyBorder="1" applyAlignment="1" applyProtection="1">
      <alignment vertical="top"/>
    </xf>
    <xf numFmtId="43" fontId="11" fillId="0" borderId="1" xfId="4" applyFont="1" applyFill="1" applyBorder="1" applyAlignment="1" applyProtection="1">
      <alignment horizontal="right" vertical="center"/>
    </xf>
    <xf numFmtId="43" fontId="2" fillId="0" borderId="1" xfId="3" applyNumberFormat="1" applyFont="1" applyFill="1" applyBorder="1" applyAlignment="1" applyProtection="1">
      <alignment vertical="top"/>
    </xf>
    <xf numFmtId="0" fontId="0" fillId="0" borderId="23" xfId="0" applyFill="1" applyBorder="1" applyAlignment="1">
      <alignment horizontal="center" wrapText="1"/>
    </xf>
    <xf numFmtId="0" fontId="1" fillId="0" borderId="7" xfId="0" applyFont="1" applyFill="1" applyBorder="1" applyAlignment="1">
      <alignment horizontal="left" wrapText="1"/>
    </xf>
    <xf numFmtId="0" fontId="1" fillId="0" borderId="41" xfId="0" applyFont="1" applyFill="1" applyBorder="1" applyAlignment="1">
      <alignment horizontal="center" wrapText="1"/>
    </xf>
    <xf numFmtId="43" fontId="1" fillId="0" borderId="41" xfId="4" applyNumberFormat="1" applyFont="1" applyFill="1" applyBorder="1" applyAlignment="1">
      <alignment horizontal="left" vertical="center" wrapText="1"/>
    </xf>
    <xf numFmtId="2" fontId="6" fillId="0" borderId="23" xfId="0" applyNumberFormat="1" applyFont="1" applyFill="1" applyBorder="1" applyAlignment="1">
      <alignment horizontal="center" wrapText="1"/>
    </xf>
    <xf numFmtId="0" fontId="1" fillId="0" borderId="18" xfId="0" applyFont="1" applyFill="1" applyBorder="1" applyAlignment="1">
      <alignment horizontal="left" vertical="center" wrapText="1"/>
    </xf>
    <xf numFmtId="4" fontId="5" fillId="7" borderId="6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1" fillId="7" borderId="1" xfId="0" applyNumberFormat="1" applyFont="1" applyFill="1" applyBorder="1" applyAlignment="1">
      <alignment horizontal="center" vertical="center" wrapText="1"/>
    </xf>
    <xf numFmtId="4" fontId="5" fillId="7" borderId="6" xfId="0" applyNumberFormat="1" applyFont="1" applyFill="1" applyBorder="1" applyAlignment="1">
      <alignment horizontal="center" vertical="center" wrapText="1"/>
    </xf>
    <xf numFmtId="0" fontId="5" fillId="7" borderId="17" xfId="0" applyNumberFormat="1" applyFont="1" applyFill="1" applyBorder="1" applyAlignment="1">
      <alignment horizontal="center" vertical="center" wrapText="1"/>
    </xf>
    <xf numFmtId="0" fontId="5" fillId="7" borderId="17" xfId="0" applyNumberFormat="1" applyFont="1" applyFill="1" applyBorder="1" applyAlignment="1">
      <alignment horizontal="left" vertical="center" wrapText="1"/>
    </xf>
    <xf numFmtId="0" fontId="5" fillId="7" borderId="20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left" wrapText="1"/>
    </xf>
    <xf numFmtId="0" fontId="5" fillId="0" borderId="0" xfId="0" applyFont="1" applyFill="1" applyBorder="1" applyAlignment="1">
      <alignment horizontal="center" wrapText="1"/>
    </xf>
    <xf numFmtId="2" fontId="5" fillId="0" borderId="0" xfId="0" applyNumberFormat="1" applyFont="1" applyFill="1" applyBorder="1" applyAlignment="1">
      <alignment horizontal="center" wrapText="1"/>
    </xf>
    <xf numFmtId="0" fontId="5" fillId="7" borderId="10" xfId="0" applyFont="1" applyFill="1" applyBorder="1" applyAlignment="1">
      <alignment horizontal="center" vertical="center" wrapText="1"/>
    </xf>
    <xf numFmtId="0" fontId="15" fillId="0" borderId="10" xfId="0" applyNumberFormat="1" applyFont="1" applyBorder="1" applyAlignment="1">
      <alignment horizontal="center" vertical="center" wrapText="1"/>
    </xf>
    <xf numFmtId="0" fontId="15" fillId="0" borderId="36" xfId="0" applyNumberFormat="1" applyFont="1" applyBorder="1" applyAlignment="1">
      <alignment horizontal="center" vertical="center" wrapText="1"/>
    </xf>
    <xf numFmtId="0" fontId="15" fillId="0" borderId="9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4" fontId="15" fillId="0" borderId="12" xfId="0" applyNumberFormat="1" applyFont="1" applyBorder="1" applyAlignment="1">
      <alignment horizontal="center" vertical="center" wrapText="1"/>
    </xf>
    <xf numFmtId="0" fontId="0" fillId="0" borderId="39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" fontId="0" fillId="0" borderId="17" xfId="0" applyNumberFormat="1" applyBorder="1" applyAlignment="1">
      <alignment horizontal="center" vertical="center"/>
    </xf>
    <xf numFmtId="4" fontId="6" fillId="0" borderId="17" xfId="0" applyNumberFormat="1" applyFont="1" applyFill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right" vertical="center"/>
    </xf>
    <xf numFmtId="0" fontId="0" fillId="0" borderId="13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177" fontId="1" fillId="0" borderId="20" xfId="0" applyNumberFormat="1" applyFont="1" applyBorder="1" applyAlignment="1">
      <alignment horizontal="right" vertical="center"/>
    </xf>
    <xf numFmtId="0" fontId="0" fillId="0" borderId="0" xfId="0" applyNumberForma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47" xfId="0" applyNumberFormat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4" fontId="6" fillId="0" borderId="41" xfId="0" applyNumberFormat="1" applyFont="1" applyFill="1" applyBorder="1" applyAlignment="1">
      <alignment horizontal="center" vertical="center" wrapText="1"/>
    </xf>
    <xf numFmtId="0" fontId="0" fillId="6" borderId="47" xfId="0" quotePrefix="1" applyNumberFormat="1" applyFill="1" applyBorder="1" applyAlignment="1">
      <alignment horizontal="center" vertical="center"/>
    </xf>
    <xf numFmtId="0" fontId="0" fillId="6" borderId="19" xfId="0" quotePrefix="1" applyNumberFormat="1" applyFill="1" applyBorder="1" applyAlignment="1">
      <alignment horizontal="center" vertical="center"/>
    </xf>
    <xf numFmtId="0" fontId="0" fillId="6" borderId="41" xfId="0" quotePrefix="1" applyFill="1" applyBorder="1" applyAlignment="1"/>
    <xf numFmtId="10" fontId="5" fillId="6" borderId="18" xfId="0" applyNumberFormat="1" applyFont="1" applyFill="1" applyBorder="1" applyAlignment="1">
      <alignment horizontal="center" vertical="center"/>
    </xf>
    <xf numFmtId="10" fontId="5" fillId="6" borderId="19" xfId="0" applyNumberFormat="1" applyFont="1" applyFill="1" applyBorder="1" applyAlignment="1">
      <alignment horizontal="center" vertical="center"/>
    </xf>
    <xf numFmtId="4" fontId="5" fillId="6" borderId="24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78" fontId="0" fillId="0" borderId="1" xfId="1" applyNumberFormat="1" applyFont="1" applyBorder="1"/>
    <xf numFmtId="170" fontId="1" fillId="0" borderId="1" xfId="1" applyNumberFormat="1" applyFont="1" applyBorder="1"/>
    <xf numFmtId="170" fontId="0" fillId="0" borderId="1" xfId="1" applyNumberFormat="1" applyFont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/>
    <xf numFmtId="170" fontId="5" fillId="4" borderId="1" xfId="1" applyNumberFormat="1" applyFont="1" applyFill="1" applyBorder="1" applyAlignment="1">
      <alignment horizontal="center"/>
    </xf>
    <xf numFmtId="170" fontId="5" fillId="4" borderId="1" xfId="1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170" fontId="5" fillId="0" borderId="0" xfId="1" applyNumberFormat="1" applyFont="1" applyFill="1" applyBorder="1" applyAlignment="1">
      <alignment horizontal="center"/>
    </xf>
    <xf numFmtId="170" fontId="5" fillId="0" borderId="0" xfId="1" applyNumberFormat="1" applyFont="1" applyFill="1" applyBorder="1"/>
    <xf numFmtId="0" fontId="1" fillId="7" borderId="4" xfId="0" applyFont="1" applyFill="1" applyBorder="1" applyAlignment="1">
      <alignment horizontal="left" vertical="center" wrapText="1"/>
    </xf>
    <xf numFmtId="0" fontId="1" fillId="7" borderId="5" xfId="0" applyFont="1" applyFill="1" applyBorder="1" applyAlignment="1">
      <alignment horizontal="left" vertical="center" wrapText="1"/>
    </xf>
    <xf numFmtId="179" fontId="1" fillId="0" borderId="17" xfId="0" applyNumberFormat="1" applyFont="1" applyFill="1" applyBorder="1" applyAlignment="1">
      <alignment horizontal="center" wrapText="1"/>
    </xf>
    <xf numFmtId="179" fontId="1" fillId="0" borderId="16" xfId="0" applyNumberFormat="1" applyFont="1" applyFill="1" applyBorder="1" applyAlignment="1">
      <alignment horizontal="center" wrapText="1"/>
    </xf>
    <xf numFmtId="179" fontId="1" fillId="0" borderId="1" xfId="0" applyNumberFormat="1" applyFont="1" applyFill="1" applyBorder="1" applyAlignment="1">
      <alignment horizontal="center" wrapText="1"/>
    </xf>
    <xf numFmtId="180" fontId="1" fillId="0" borderId="1" xfId="0" applyNumberFormat="1" applyFont="1" applyFill="1" applyBorder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1" fillId="3" borderId="0" xfId="0" applyFont="1" applyFill="1" applyBorder="1" applyAlignment="1">
      <alignment horizontal="left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center" wrapText="1"/>
    </xf>
    <xf numFmtId="2" fontId="5" fillId="3" borderId="0" xfId="0" applyNumberFormat="1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0" fillId="0" borderId="17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top"/>
    </xf>
    <xf numFmtId="0" fontId="1" fillId="0" borderId="17" xfId="0" applyFont="1" applyFill="1" applyBorder="1" applyAlignment="1">
      <alignment horizontal="center" vertical="center" wrapText="1"/>
    </xf>
    <xf numFmtId="2" fontId="1" fillId="0" borderId="17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 applyProtection="1">
      <alignment horizontal="center" vertical="center"/>
    </xf>
    <xf numFmtId="2" fontId="6" fillId="0" borderId="16" xfId="0" applyNumberFormat="1" applyFont="1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1" fillId="0" borderId="17" xfId="0" quotePrefix="1" applyFont="1" applyFill="1" applyBorder="1" applyAlignment="1">
      <alignment horizontal="center" wrapText="1"/>
    </xf>
    <xf numFmtId="4" fontId="6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 wrapText="1"/>
    </xf>
    <xf numFmtId="0" fontId="0" fillId="0" borderId="39" xfId="0" applyBorder="1" applyAlignment="1">
      <alignment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4" fontId="1" fillId="0" borderId="17" xfId="0" applyNumberFormat="1" applyFont="1" applyBorder="1" applyAlignment="1">
      <alignment horizontal="center" vertical="center"/>
    </xf>
    <xf numFmtId="0" fontId="0" fillId="0" borderId="41" xfId="0" applyFill="1" applyBorder="1" applyAlignment="1">
      <alignment horizontal="center" wrapText="1"/>
    </xf>
    <xf numFmtId="2" fontId="1" fillId="0" borderId="41" xfId="0" applyNumberFormat="1" applyFont="1" applyFill="1" applyBorder="1" applyAlignment="1">
      <alignment horizontal="center" wrapText="1"/>
    </xf>
    <xf numFmtId="2" fontId="6" fillId="0" borderId="19" xfId="0" applyNumberFormat="1" applyFont="1" applyFill="1" applyBorder="1" applyAlignment="1">
      <alignment horizontal="center" wrapText="1"/>
    </xf>
    <xf numFmtId="165" fontId="1" fillId="0" borderId="24" xfId="0" applyNumberFormat="1" applyFont="1" applyFill="1" applyBorder="1" applyAlignment="1">
      <alignment horizontal="center" wrapText="1"/>
    </xf>
    <xf numFmtId="0" fontId="1" fillId="7" borderId="10" xfId="0" applyFont="1" applyFill="1" applyBorder="1" applyAlignment="1">
      <alignment horizontal="center" wrapText="1"/>
    </xf>
    <xf numFmtId="0" fontId="1" fillId="7" borderId="36" xfId="0" applyFont="1" applyFill="1" applyBorder="1" applyAlignment="1">
      <alignment horizontal="center" wrapText="1"/>
    </xf>
    <xf numFmtId="0" fontId="0" fillId="7" borderId="93" xfId="0" applyFill="1" applyBorder="1" applyAlignment="1">
      <alignment horizontal="left" wrapText="1"/>
    </xf>
    <xf numFmtId="0" fontId="1" fillId="7" borderId="11" xfId="0" applyFont="1" applyFill="1" applyBorder="1" applyAlignment="1">
      <alignment horizontal="center" wrapText="1"/>
    </xf>
    <xf numFmtId="2" fontId="5" fillId="7" borderId="12" xfId="0" applyNumberFormat="1" applyFont="1" applyFill="1" applyBorder="1" applyAlignment="1">
      <alignment horizontal="right" wrapText="1"/>
    </xf>
    <xf numFmtId="2" fontId="5" fillId="0" borderId="0" xfId="0" applyNumberFormat="1" applyFont="1" applyFill="1" applyBorder="1" applyAlignment="1">
      <alignment horizontal="right" wrapText="1"/>
    </xf>
    <xf numFmtId="172" fontId="1" fillId="0" borderId="4" xfId="4" applyNumberFormat="1" applyFont="1" applyFill="1" applyBorder="1" applyAlignment="1">
      <alignment horizontal="left" vertical="center" wrapText="1"/>
    </xf>
    <xf numFmtId="165" fontId="1" fillId="0" borderId="4" xfId="0" applyNumberFormat="1" applyFont="1" applyFill="1" applyBorder="1" applyAlignment="1">
      <alignment horizontal="center" wrapText="1"/>
    </xf>
    <xf numFmtId="43" fontId="1" fillId="0" borderId="1" xfId="4" applyNumberFormat="1" applyFont="1" applyFill="1" applyBorder="1" applyAlignment="1">
      <alignment horizontal="center" wrapText="1"/>
    </xf>
    <xf numFmtId="0" fontId="1" fillId="7" borderId="41" xfId="0" applyFont="1" applyFill="1" applyBorder="1" applyAlignment="1">
      <alignment horizontal="center" wrapText="1"/>
    </xf>
    <xf numFmtId="2" fontId="5" fillId="7" borderId="41" xfId="0" applyNumberFormat="1" applyFont="1" applyFill="1" applyBorder="1" applyAlignment="1">
      <alignment horizontal="right" wrapText="1"/>
    </xf>
    <xf numFmtId="2" fontId="5" fillId="0" borderId="3" xfId="0" applyNumberFormat="1" applyFont="1" applyFill="1" applyBorder="1" applyAlignment="1">
      <alignment horizontal="center" wrapText="1"/>
    </xf>
    <xf numFmtId="2" fontId="5" fillId="0" borderId="3" xfId="0" applyNumberFormat="1" applyFont="1" applyFill="1" applyBorder="1" applyAlignment="1">
      <alignment horizontal="right" wrapText="1"/>
    </xf>
    <xf numFmtId="43" fontId="1" fillId="2" borderId="0" xfId="4" applyNumberFormat="1" applyFont="1" applyFill="1" applyBorder="1" applyAlignment="1">
      <alignment horizontal="left" vertical="center" wrapText="1"/>
    </xf>
    <xf numFmtId="165" fontId="1" fillId="2" borderId="0" xfId="0" applyNumberFormat="1" applyFont="1" applyFill="1" applyBorder="1" applyAlignment="1">
      <alignment horizontal="center" wrapText="1"/>
    </xf>
    <xf numFmtId="3" fontId="1" fillId="0" borderId="4" xfId="0" applyNumberFormat="1" applyFont="1" applyFill="1" applyBorder="1" applyAlignment="1">
      <alignment horizontal="left" wrapText="1"/>
    </xf>
    <xf numFmtId="3" fontId="52" fillId="0" borderId="16" xfId="0" applyNumberFormat="1" applyFont="1" applyFill="1" applyBorder="1" applyAlignment="1">
      <alignment horizontal="left" wrapText="1"/>
    </xf>
    <xf numFmtId="2" fontId="6" fillId="0" borderId="17" xfId="0" applyNumberFormat="1" applyFont="1" applyFill="1" applyBorder="1" applyAlignment="1">
      <alignment horizontal="center" vertical="center" wrapText="1"/>
    </xf>
    <xf numFmtId="165" fontId="1" fillId="0" borderId="6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2" borderId="8" xfId="3" applyNumberFormat="1" applyFont="1" applyFill="1" applyBorder="1" applyAlignment="1" applyProtection="1">
      <alignment vertical="top"/>
    </xf>
    <xf numFmtId="0" fontId="11" fillId="2" borderId="96" xfId="3" applyNumberFormat="1" applyFont="1" applyFill="1" applyBorder="1" applyAlignment="1" applyProtection="1">
      <alignment vertical="top"/>
    </xf>
    <xf numFmtId="0" fontId="5" fillId="3" borderId="16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7" borderId="4" xfId="0" applyFont="1" applyFill="1" applyBorder="1" applyAlignment="1">
      <alignment horizontal="center" wrapText="1"/>
    </xf>
    <xf numFmtId="0" fontId="1" fillId="2" borderId="0" xfId="3" applyNumberFormat="1" applyFont="1" applyFill="1" applyBorder="1" applyAlignment="1" applyProtection="1">
      <alignment horizontal="center" vertical="center"/>
    </xf>
    <xf numFmtId="0" fontId="1" fillId="7" borderId="0" xfId="0" applyFont="1" applyFill="1" applyBorder="1" applyAlignment="1">
      <alignment horizontal="center" wrapText="1"/>
    </xf>
    <xf numFmtId="0" fontId="1" fillId="7" borderId="0" xfId="0" applyFont="1" applyFill="1" applyBorder="1" applyAlignment="1">
      <alignment horizontal="left" wrapText="1"/>
    </xf>
    <xf numFmtId="0" fontId="0" fillId="7" borderId="0" xfId="0" applyFill="1" applyBorder="1" applyAlignment="1">
      <alignment horizontal="left" wrapText="1"/>
    </xf>
    <xf numFmtId="2" fontId="5" fillId="7" borderId="0" xfId="0" applyNumberFormat="1" applyFont="1" applyFill="1" applyBorder="1" applyAlignment="1">
      <alignment horizontal="center" wrapText="1"/>
    </xf>
    <xf numFmtId="2" fontId="5" fillId="7" borderId="0" xfId="0" applyNumberFormat="1" applyFont="1" applyFill="1" applyBorder="1" applyAlignment="1">
      <alignment horizontal="right" wrapText="1"/>
    </xf>
    <xf numFmtId="172" fontId="1" fillId="0" borderId="1" xfId="4" applyNumberFormat="1" applyFont="1" applyFill="1" applyBorder="1" applyAlignment="1">
      <alignment horizontal="center" vertical="center" wrapText="1"/>
    </xf>
    <xf numFmtId="0" fontId="9" fillId="2" borderId="2" xfId="3" applyNumberFormat="1" applyFont="1" applyFill="1" applyBorder="1" applyAlignment="1" applyProtection="1">
      <alignment horizontal="left" vertical="top"/>
    </xf>
    <xf numFmtId="0" fontId="2" fillId="7" borderId="4" xfId="3" applyNumberFormat="1" applyFont="1" applyFill="1" applyBorder="1" applyAlignment="1" applyProtection="1">
      <alignment horizontal="center" vertical="center"/>
    </xf>
    <xf numFmtId="0" fontId="2" fillId="7" borderId="5" xfId="0" applyNumberFormat="1" applyFont="1" applyFill="1" applyBorder="1" applyAlignment="1" applyProtection="1">
      <alignment vertical="top"/>
    </xf>
    <xf numFmtId="0" fontId="2" fillId="6" borderId="4" xfId="3" applyNumberFormat="1" applyFont="1" applyFill="1" applyBorder="1" applyAlignment="1" applyProtection="1">
      <alignment horizontal="center" vertical="center"/>
    </xf>
    <xf numFmtId="0" fontId="2" fillId="6" borderId="3" xfId="3" applyNumberFormat="1" applyFont="1" applyFill="1" applyBorder="1" applyAlignment="1" applyProtection="1">
      <alignment horizontal="center" vertical="center"/>
    </xf>
    <xf numFmtId="0" fontId="2" fillId="6" borderId="5" xfId="3" applyNumberFormat="1" applyFont="1" applyFill="1" applyBorder="1" applyAlignment="1" applyProtection="1">
      <alignment horizontal="center" vertical="center"/>
    </xf>
    <xf numFmtId="0" fontId="1" fillId="2" borderId="0" xfId="3" applyNumberFormat="1" applyFont="1" applyFill="1" applyBorder="1" applyAlignment="1" applyProtection="1">
      <alignment horizontal="left" vertical="center"/>
    </xf>
    <xf numFmtId="0" fontId="1" fillId="2" borderId="0" xfId="3" applyNumberFormat="1" applyFont="1" applyFill="1" applyBorder="1" applyAlignment="1" applyProtection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7" borderId="4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2" fontId="5" fillId="3" borderId="4" xfId="0" applyNumberFormat="1" applyFont="1" applyFill="1" applyBorder="1" applyAlignment="1">
      <alignment horizontal="center" wrapText="1"/>
    </xf>
    <xf numFmtId="2" fontId="5" fillId="3" borderId="5" xfId="0" applyNumberFormat="1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Fill="1" applyBorder="1" applyAlignment="1"/>
    <xf numFmtId="0" fontId="1" fillId="0" borderId="5" xfId="0" applyFont="1" applyFill="1" applyBorder="1" applyAlignment="1"/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5" fillId="0" borderId="9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5" fillId="3" borderId="4" xfId="0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left" wrapText="1"/>
    </xf>
    <xf numFmtId="0" fontId="5" fillId="3" borderId="4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2" fontId="5" fillId="7" borderId="4" xfId="0" applyNumberFormat="1" applyFont="1" applyFill="1" applyBorder="1" applyAlignment="1">
      <alignment horizontal="center" wrapText="1"/>
    </xf>
    <xf numFmtId="2" fontId="5" fillId="7" borderId="5" xfId="0" applyNumberFormat="1" applyFont="1" applyFill="1" applyBorder="1" applyAlignment="1">
      <alignment horizontal="center" wrapText="1"/>
    </xf>
    <xf numFmtId="0" fontId="5" fillId="3" borderId="16" xfId="0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center" wrapText="1"/>
    </xf>
    <xf numFmtId="0" fontId="5" fillId="3" borderId="22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5" fillId="3" borderId="68" xfId="0" applyFont="1" applyFill="1" applyBorder="1" applyAlignment="1">
      <alignment horizontal="center" wrapText="1"/>
    </xf>
    <xf numFmtId="0" fontId="5" fillId="3" borderId="93" xfId="0" applyFont="1" applyFill="1" applyBorder="1" applyAlignment="1">
      <alignment horizontal="center" wrapText="1"/>
    </xf>
    <xf numFmtId="0" fontId="5" fillId="3" borderId="36" xfId="0" applyFont="1" applyFill="1" applyBorder="1" applyAlignment="1">
      <alignment horizontal="left" vertical="center" wrapText="1"/>
    </xf>
    <xf numFmtId="0" fontId="5" fillId="3" borderId="37" xfId="0" applyFont="1" applyFill="1" applyBorder="1" applyAlignment="1">
      <alignment horizontal="left" vertical="center" wrapText="1"/>
    </xf>
    <xf numFmtId="0" fontId="5" fillId="3" borderId="38" xfId="0" applyFont="1" applyFill="1" applyBorder="1" applyAlignment="1">
      <alignment horizontal="left" vertical="center" wrapText="1"/>
    </xf>
    <xf numFmtId="2" fontId="5" fillId="7" borderId="18" xfId="0" applyNumberFormat="1" applyFont="1" applyFill="1" applyBorder="1" applyAlignment="1">
      <alignment horizontal="center" wrapText="1"/>
    </xf>
    <xf numFmtId="2" fontId="5" fillId="7" borderId="19" xfId="0" applyNumberFormat="1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top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7" borderId="1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left" vertical="center" wrapText="1"/>
    </xf>
    <xf numFmtId="0" fontId="1" fillId="0" borderId="5" xfId="0" applyNumberFormat="1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left" wrapText="1"/>
    </xf>
    <xf numFmtId="0" fontId="5" fillId="7" borderId="6" xfId="0" applyFont="1" applyFill="1" applyBorder="1" applyAlignment="1">
      <alignment horizontal="left" wrapText="1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5" xfId="0" applyNumberFormat="1" applyFont="1" applyFill="1" applyBorder="1" applyAlignment="1">
      <alignment horizontal="center" vertical="center" wrapText="1"/>
    </xf>
    <xf numFmtId="0" fontId="5" fillId="7" borderId="0" xfId="0" applyNumberFormat="1" applyFont="1" applyFill="1" applyBorder="1" applyAlignment="1" applyProtection="1">
      <alignment horizontal="center" vertical="center"/>
    </xf>
    <xf numFmtId="0" fontId="5" fillId="7" borderId="8" xfId="0" applyNumberFormat="1" applyFont="1" applyFill="1" applyBorder="1" applyAlignment="1" applyProtection="1">
      <alignment horizontal="center" vertical="center"/>
    </xf>
    <xf numFmtId="0" fontId="10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0" fillId="7" borderId="1" xfId="0" applyFill="1" applyBorder="1" applyAlignment="1">
      <alignment horizontal="left" wrapText="1"/>
    </xf>
    <xf numFmtId="0" fontId="5" fillId="7" borderId="1" xfId="0" applyFont="1" applyFill="1" applyBorder="1" applyAlignment="1">
      <alignment horizontal="center" wrapText="1"/>
    </xf>
    <xf numFmtId="0" fontId="5" fillId="7" borderId="3" xfId="0" applyNumberFormat="1" applyFont="1" applyFill="1" applyBorder="1" applyAlignment="1">
      <alignment horizontal="center" vertical="center" wrapText="1"/>
    </xf>
    <xf numFmtId="0" fontId="5" fillId="7" borderId="1" xfId="0" applyNumberFormat="1" applyFont="1" applyFill="1" applyBorder="1" applyAlignment="1">
      <alignment horizontal="left" vertical="center" wrapText="1"/>
    </xf>
    <xf numFmtId="0" fontId="5" fillId="7" borderId="6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center" vertical="top"/>
    </xf>
    <xf numFmtId="0" fontId="5" fillId="7" borderId="68" xfId="0" applyNumberFormat="1" applyFont="1" applyFill="1" applyBorder="1" applyAlignment="1">
      <alignment horizontal="center" vertical="center" wrapText="1"/>
    </xf>
    <xf numFmtId="0" fontId="5" fillId="7" borderId="93" xfId="0" applyNumberFormat="1" applyFont="1" applyFill="1" applyBorder="1" applyAlignment="1">
      <alignment horizontal="center" vertical="center" wrapText="1"/>
    </xf>
    <xf numFmtId="0" fontId="5" fillId="7" borderId="11" xfId="0" applyNumberFormat="1" applyFont="1" applyFill="1" applyBorder="1" applyAlignment="1">
      <alignment horizontal="center" vertical="center" wrapText="1"/>
    </xf>
    <xf numFmtId="0" fontId="5" fillId="7" borderId="12" xfId="0" applyNumberFormat="1" applyFont="1" applyFill="1" applyBorder="1" applyAlignment="1">
      <alignment horizontal="center" vertical="center" wrapText="1"/>
    </xf>
    <xf numFmtId="0" fontId="5" fillId="7" borderId="17" xfId="0" applyNumberFormat="1" applyFont="1" applyFill="1" applyBorder="1" applyAlignment="1">
      <alignment horizontal="center" vertical="center" wrapText="1"/>
    </xf>
    <xf numFmtId="2" fontId="5" fillId="7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92" xfId="0" applyNumberFormat="1" applyFont="1" applyFill="1" applyBorder="1" applyAlignment="1" applyProtection="1">
      <alignment horizontal="center" vertical="top"/>
    </xf>
    <xf numFmtId="0" fontId="1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0" fillId="6" borderId="16" xfId="0" quotePrefix="1" applyFill="1" applyBorder="1" applyAlignment="1">
      <alignment horizontal="center"/>
    </xf>
    <xf numFmtId="0" fontId="0" fillId="6" borderId="9" xfId="0" quotePrefix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0" fillId="0" borderId="16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" fillId="0" borderId="4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wrapText="1"/>
    </xf>
    <xf numFmtId="2" fontId="5" fillId="2" borderId="0" xfId="0" applyNumberFormat="1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 wrapText="1"/>
    </xf>
    <xf numFmtId="0" fontId="5" fillId="7" borderId="4" xfId="0" applyFont="1" applyFill="1" applyBorder="1" applyAlignment="1">
      <alignment horizontal="left" vertical="top" wrapText="1"/>
    </xf>
    <xf numFmtId="0" fontId="5" fillId="7" borderId="3" xfId="0" applyFont="1" applyFill="1" applyBorder="1" applyAlignment="1">
      <alignment horizontal="left" vertical="top" wrapText="1"/>
    </xf>
    <xf numFmtId="0" fontId="5" fillId="7" borderId="5" xfId="0" applyFont="1" applyFill="1" applyBorder="1" applyAlignment="1">
      <alignment horizontal="left" vertical="top" wrapText="1"/>
    </xf>
    <xf numFmtId="0" fontId="5" fillId="7" borderId="4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5" fillId="7" borderId="4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/>
    </xf>
    <xf numFmtId="0" fontId="5" fillId="3" borderId="22" xfId="0" applyFont="1" applyFill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5" fillId="7" borderId="94" xfId="0" applyFont="1" applyFill="1" applyBorder="1" applyAlignment="1">
      <alignment horizontal="left" vertical="center" wrapText="1"/>
    </xf>
    <xf numFmtId="0" fontId="5" fillId="7" borderId="52" xfId="0" applyFont="1" applyFill="1" applyBorder="1" applyAlignment="1">
      <alignment horizontal="left" vertical="center" wrapText="1"/>
    </xf>
    <xf numFmtId="0" fontId="5" fillId="7" borderId="53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left" wrapText="1"/>
    </xf>
    <xf numFmtId="0" fontId="5" fillId="3" borderId="37" xfId="0" applyFont="1" applyFill="1" applyBorder="1" applyAlignment="1">
      <alignment horizontal="left" wrapText="1"/>
    </xf>
    <xf numFmtId="0" fontId="5" fillId="3" borderId="38" xfId="0" applyFont="1" applyFill="1" applyBorder="1" applyAlignment="1">
      <alignment horizontal="left" wrapText="1"/>
    </xf>
    <xf numFmtId="0" fontId="5" fillId="3" borderId="3" xfId="0" applyFont="1" applyFill="1" applyBorder="1" applyAlignment="1">
      <alignment horizontal="center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5" xfId="0" applyNumberFormat="1" applyFont="1" applyFill="1" applyBorder="1" applyAlignment="1" applyProtection="1">
      <alignment horizontal="left" vertical="top" wrapText="1"/>
    </xf>
    <xf numFmtId="0" fontId="1" fillId="0" borderId="18" xfId="0" applyFont="1" applyFill="1" applyBorder="1" applyAlignment="1">
      <alignment horizontal="left" wrapText="1"/>
    </xf>
    <xf numFmtId="0" fontId="1" fillId="0" borderId="19" xfId="0" applyFont="1" applyFill="1" applyBorder="1" applyAlignment="1">
      <alignment horizontal="left" wrapText="1"/>
    </xf>
    <xf numFmtId="2" fontId="5" fillId="7" borderId="36" xfId="0" applyNumberFormat="1" applyFont="1" applyFill="1" applyBorder="1" applyAlignment="1">
      <alignment horizontal="center" wrapText="1"/>
    </xf>
    <xf numFmtId="2" fontId="5" fillId="7" borderId="93" xfId="0" applyNumberFormat="1" applyFont="1" applyFill="1" applyBorder="1" applyAlignment="1">
      <alignment horizontal="center" wrapText="1"/>
    </xf>
    <xf numFmtId="0" fontId="1" fillId="7" borderId="4" xfId="0" applyFont="1" applyFill="1" applyBorder="1" applyAlignment="1">
      <alignment horizontal="center" wrapText="1"/>
    </xf>
    <xf numFmtId="0" fontId="1" fillId="7" borderId="5" xfId="0" applyFont="1" applyFill="1" applyBorder="1" applyAlignment="1">
      <alignment horizontal="center" wrapText="1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top"/>
    </xf>
    <xf numFmtId="0" fontId="10" fillId="3" borderId="36" xfId="0" applyFont="1" applyFill="1" applyBorder="1" applyAlignment="1">
      <alignment horizontal="left" wrapText="1"/>
    </xf>
    <xf numFmtId="0" fontId="10" fillId="3" borderId="37" xfId="0" applyFont="1" applyFill="1" applyBorder="1" applyAlignment="1">
      <alignment horizontal="left" wrapText="1"/>
    </xf>
    <xf numFmtId="0" fontId="10" fillId="3" borderId="38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left" wrapText="1"/>
    </xf>
    <xf numFmtId="0" fontId="5" fillId="3" borderId="9" xfId="0" applyFont="1" applyFill="1" applyBorder="1" applyAlignment="1">
      <alignment horizontal="left" wrapText="1"/>
    </xf>
    <xf numFmtId="0" fontId="26" fillId="0" borderId="28" xfId="5" applyFont="1" applyBorder="1" applyAlignment="1">
      <alignment horizontal="center" vertical="center"/>
    </xf>
    <xf numFmtId="0" fontId="23" fillId="0" borderId="32" xfId="5" applyFont="1" applyBorder="1" applyAlignment="1">
      <alignment horizontal="center"/>
    </xf>
    <xf numFmtId="0" fontId="20" fillId="0" borderId="0" xfId="5" applyFont="1" applyBorder="1" applyAlignment="1">
      <alignment horizontal="center"/>
    </xf>
    <xf numFmtId="0" fontId="20" fillId="0" borderId="25" xfId="5" applyFont="1" applyBorder="1" applyAlignment="1">
      <alignment horizontal="center" wrapText="1"/>
    </xf>
    <xf numFmtId="0" fontId="20" fillId="0" borderId="28" xfId="5" applyFont="1" applyBorder="1" applyAlignment="1">
      <alignment horizontal="center" vertical="center"/>
    </xf>
    <xf numFmtId="0" fontId="40" fillId="10" borderId="15" xfId="0" applyFont="1" applyFill="1" applyBorder="1" applyAlignment="1">
      <alignment horizontal="center" vertical="center"/>
    </xf>
    <xf numFmtId="0" fontId="41" fillId="10" borderId="3" xfId="0" applyFont="1" applyFill="1" applyBorder="1" applyAlignment="1">
      <alignment horizontal="center" vertical="center"/>
    </xf>
    <xf numFmtId="0" fontId="18" fillId="0" borderId="54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55" xfId="0" applyFont="1" applyBorder="1" applyAlignment="1">
      <alignment horizontal="left" vertical="center" wrapText="1"/>
    </xf>
    <xf numFmtId="0" fontId="18" fillId="0" borderId="57" xfId="0" applyFont="1" applyBorder="1" applyAlignment="1">
      <alignment horizontal="left" vertical="center" wrapText="1"/>
    </xf>
    <xf numFmtId="0" fontId="18" fillId="0" borderId="58" xfId="0" applyFont="1" applyBorder="1" applyAlignment="1">
      <alignment horizontal="left" vertical="center" wrapText="1"/>
    </xf>
    <xf numFmtId="0" fontId="18" fillId="0" borderId="67" xfId="0" applyFont="1" applyBorder="1" applyAlignment="1">
      <alignment horizontal="left" vertical="center" wrapText="1"/>
    </xf>
    <xf numFmtId="0" fontId="36" fillId="0" borderId="54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36" fillId="0" borderId="55" xfId="0" applyFont="1" applyBorder="1" applyAlignment="1">
      <alignment horizontal="left" vertical="center" wrapText="1"/>
    </xf>
    <xf numFmtId="0" fontId="37" fillId="0" borderId="54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0" fontId="39" fillId="0" borderId="57" xfId="0" applyFont="1" applyBorder="1" applyAlignment="1">
      <alignment horizontal="left"/>
    </xf>
    <xf numFmtId="0" fontId="39" fillId="0" borderId="58" xfId="0" applyFont="1" applyBorder="1" applyAlignment="1">
      <alignment horizontal="left"/>
    </xf>
    <xf numFmtId="0" fontId="18" fillId="0" borderId="56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49" fontId="46" fillId="0" borderId="10" xfId="0" applyNumberFormat="1" applyFont="1" applyBorder="1" applyAlignment="1">
      <alignment horizontal="center" vertical="center"/>
    </xf>
    <xf numFmtId="49" fontId="46" fillId="0" borderId="12" xfId="0" applyNumberFormat="1" applyFont="1" applyBorder="1" applyAlignment="1">
      <alignment horizontal="center" vertical="center"/>
    </xf>
    <xf numFmtId="49" fontId="46" fillId="0" borderId="68" xfId="0" applyNumberFormat="1" applyFont="1" applyBorder="1" applyAlignment="1">
      <alignment horizontal="center" vertical="center"/>
    </xf>
    <xf numFmtId="49" fontId="46" fillId="0" borderId="38" xfId="0" applyNumberFormat="1" applyFont="1" applyBorder="1" applyAlignment="1">
      <alignment horizontal="center" vertical="center"/>
    </xf>
    <xf numFmtId="10" fontId="46" fillId="0" borderId="68" xfId="0" applyNumberFormat="1" applyFont="1" applyBorder="1" applyAlignment="1">
      <alignment horizontal="center" vertical="center"/>
    </xf>
    <xf numFmtId="10" fontId="46" fillId="0" borderId="38" xfId="0" applyNumberFormat="1" applyFont="1" applyBorder="1" applyAlignment="1">
      <alignment horizontal="center" vertical="center"/>
    </xf>
    <xf numFmtId="0" fontId="5" fillId="0" borderId="57" xfId="0" applyFont="1" applyBorder="1" applyAlignment="1">
      <alignment horizontal="left"/>
    </xf>
    <xf numFmtId="0" fontId="5" fillId="0" borderId="58" xfId="0" applyFont="1" applyBorder="1" applyAlignment="1">
      <alignment horizontal="left"/>
    </xf>
    <xf numFmtId="0" fontId="50" fillId="0" borderId="54" xfId="0" applyFont="1" applyBorder="1" applyAlignment="1">
      <alignment horizontal="left" vertical="center"/>
    </xf>
    <xf numFmtId="0" fontId="50" fillId="0" borderId="0" xfId="0" applyFont="1" applyBorder="1" applyAlignment="1">
      <alignment horizontal="left" vertical="center"/>
    </xf>
    <xf numFmtId="49" fontId="51" fillId="0" borderId="51" xfId="0" applyNumberFormat="1" applyFont="1" applyBorder="1" applyAlignment="1">
      <alignment horizontal="left" vertical="center" wrapText="1"/>
    </xf>
    <xf numFmtId="49" fontId="51" fillId="0" borderId="52" xfId="0" applyNumberFormat="1" applyFont="1" applyBorder="1" applyAlignment="1">
      <alignment horizontal="left" vertical="center" wrapText="1"/>
    </xf>
    <xf numFmtId="49" fontId="51" fillId="0" borderId="54" xfId="0" applyNumberFormat="1" applyFont="1" applyBorder="1" applyAlignment="1">
      <alignment horizontal="left" vertical="center" wrapText="1"/>
    </xf>
    <xf numFmtId="49" fontId="51" fillId="0" borderId="0" xfId="0" applyNumberFormat="1" applyFont="1" applyBorder="1" applyAlignment="1">
      <alignment horizontal="left" vertical="center" wrapText="1"/>
    </xf>
    <xf numFmtId="49" fontId="46" fillId="0" borderId="52" xfId="0" applyNumberFormat="1" applyFont="1" applyBorder="1" applyAlignment="1">
      <alignment horizontal="center" vertical="center"/>
    </xf>
    <xf numFmtId="49" fontId="46" fillId="0" borderId="53" xfId="0" applyNumberFormat="1" applyFont="1" applyBorder="1" applyAlignment="1">
      <alignment horizontal="center" vertical="center"/>
    </xf>
    <xf numFmtId="49" fontId="46" fillId="0" borderId="0" xfId="0" applyNumberFormat="1" applyFont="1" applyBorder="1" applyAlignment="1">
      <alignment horizontal="center" vertical="center"/>
    </xf>
    <xf numFmtId="0" fontId="9" fillId="13" borderId="51" xfId="0" applyFont="1" applyFill="1" applyBorder="1" applyAlignment="1">
      <alignment horizontal="center" vertical="center"/>
    </xf>
    <xf numFmtId="0" fontId="9" fillId="13" borderId="52" xfId="0" applyFont="1" applyFill="1" applyBorder="1" applyAlignment="1">
      <alignment horizontal="center" vertical="center"/>
    </xf>
    <xf numFmtId="0" fontId="9" fillId="13" borderId="57" xfId="0" applyFont="1" applyFill="1" applyBorder="1" applyAlignment="1">
      <alignment horizontal="center" vertical="center"/>
    </xf>
    <xf numFmtId="0" fontId="9" fillId="13" borderId="58" xfId="0" applyFont="1" applyFill="1" applyBorder="1" applyAlignment="1">
      <alignment horizontal="center" vertical="center"/>
    </xf>
    <xf numFmtId="43" fontId="9" fillId="13" borderId="33" xfId="0" applyNumberFormat="1" applyFont="1" applyFill="1" applyBorder="1" applyAlignment="1">
      <alignment vertical="center"/>
    </xf>
    <xf numFmtId="43" fontId="9" fillId="13" borderId="49" xfId="0" applyNumberFormat="1" applyFont="1" applyFill="1" applyBorder="1" applyAlignment="1">
      <alignment vertical="center"/>
    </xf>
    <xf numFmtId="10" fontId="9" fillId="13" borderId="35" xfId="0" applyNumberFormat="1" applyFont="1" applyFill="1" applyBorder="1" applyAlignment="1">
      <alignment horizontal="center" vertical="center"/>
    </xf>
    <xf numFmtId="10" fontId="9" fillId="13" borderId="85" xfId="0" applyNumberFormat="1" applyFont="1" applyFill="1" applyBorder="1" applyAlignment="1">
      <alignment horizontal="center" vertical="center"/>
    </xf>
    <xf numFmtId="0" fontId="48" fillId="11" borderId="68" xfId="0" applyFont="1" applyFill="1" applyBorder="1" applyAlignment="1">
      <alignment horizontal="center" vertical="center"/>
    </xf>
    <xf numFmtId="0" fontId="48" fillId="11" borderId="38" xfId="0" applyFont="1" applyFill="1" applyBorder="1" applyAlignment="1">
      <alignment horizontal="center" vertical="center"/>
    </xf>
    <xf numFmtId="14" fontId="48" fillId="11" borderId="68" xfId="0" applyNumberFormat="1" applyFont="1" applyFill="1" applyBorder="1" applyAlignment="1">
      <alignment horizontal="center" vertical="center"/>
    </xf>
    <xf numFmtId="0" fontId="48" fillId="0" borderId="68" xfId="0" applyFont="1" applyFill="1" applyBorder="1" applyAlignment="1">
      <alignment horizontal="center" vertical="center"/>
    </xf>
    <xf numFmtId="0" fontId="48" fillId="0" borderId="38" xfId="0" applyFont="1" applyFill="1" applyBorder="1" applyAlignment="1">
      <alignment horizontal="center" vertical="center"/>
    </xf>
    <xf numFmtId="0" fontId="48" fillId="0" borderId="37" xfId="0" applyFont="1" applyFill="1" applyBorder="1" applyAlignment="1">
      <alignment horizontal="center" vertical="center"/>
    </xf>
    <xf numFmtId="0" fontId="48" fillId="0" borderId="56" xfId="0" applyFont="1" applyBorder="1" applyAlignment="1">
      <alignment horizontal="center" vertical="center" wrapText="1"/>
    </xf>
    <xf numFmtId="0" fontId="48" fillId="0" borderId="59" xfId="0" applyFont="1" applyBorder="1" applyAlignment="1">
      <alignment horizontal="center" vertical="center" wrapText="1"/>
    </xf>
    <xf numFmtId="0" fontId="48" fillId="0" borderId="51" xfId="0" applyFont="1" applyBorder="1" applyAlignment="1">
      <alignment horizontal="center" vertical="center" wrapText="1"/>
    </xf>
    <xf numFmtId="0" fontId="48" fillId="0" borderId="57" xfId="0" applyFont="1" applyBorder="1" applyAlignment="1">
      <alignment horizontal="center" vertical="center" wrapText="1"/>
    </xf>
  </cellXfs>
  <cellStyles count="7">
    <cellStyle name="Excel Built-in Normal" xfId="5"/>
    <cellStyle name="Moeda 2" xfId="6"/>
    <cellStyle name="Normal" xfId="0" builtinId="0"/>
    <cellStyle name="Normal 2" xfId="3"/>
    <cellStyle name="Porcentagem" xfId="2" builtinId="5"/>
    <cellStyle name="Separador de milhares" xfId="1" builtinId="3"/>
    <cellStyle name="Separador de milhares 2" xfId="4"/>
  </cellStyles>
  <dxfs count="0"/>
  <tableStyles count="0" defaultTableStyle="TableStyleMedium2" defaultPivotStyle="PivotStyleLight16"/>
  <colors>
    <mruColors>
      <color rgb="FF0AC70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155058</xdr:colOff>
      <xdr:row>0</xdr:row>
      <xdr:rowOff>0</xdr:rowOff>
    </xdr:from>
    <xdr:to>
      <xdr:col>8</xdr:col>
      <xdr:colOff>1329070</xdr:colOff>
      <xdr:row>4</xdr:row>
      <xdr:rowOff>125344</xdr:rowOff>
    </xdr:to>
    <xdr:pic>
      <xdr:nvPicPr>
        <xdr:cNvPr id="2" name="Imagem 1" descr="Brasão Várzea Grand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48430" y="0"/>
          <a:ext cx="2314797" cy="7898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114218</xdr:colOff>
      <xdr:row>0</xdr:row>
      <xdr:rowOff>8986</xdr:rowOff>
    </xdr:from>
    <xdr:to>
      <xdr:col>7</xdr:col>
      <xdr:colOff>473381</xdr:colOff>
      <xdr:row>4</xdr:row>
      <xdr:rowOff>0</xdr:rowOff>
    </xdr:to>
    <xdr:pic>
      <xdr:nvPicPr>
        <xdr:cNvPr id="2" name="Imagem 3" descr="http://hotspot.pmvg.intra/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00643" y="8986"/>
          <a:ext cx="2340363" cy="6387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1628775</xdr:colOff>
      <xdr:row>442</xdr:row>
      <xdr:rowOff>0</xdr:rowOff>
    </xdr:from>
    <xdr:ext cx="184731" cy="264560"/>
    <xdr:sp macro="" textlink="">
      <xdr:nvSpPr>
        <xdr:cNvPr id="3" name="CaixaDeTexto 2"/>
        <xdr:cNvSpPr txBox="1"/>
      </xdr:nvSpPr>
      <xdr:spPr>
        <a:xfrm>
          <a:off x="3209925" y="33051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442</xdr:row>
      <xdr:rowOff>0</xdr:rowOff>
    </xdr:from>
    <xdr:ext cx="184731" cy="264560"/>
    <xdr:sp macro="" textlink="">
      <xdr:nvSpPr>
        <xdr:cNvPr id="4" name="CaixaDeTexto 3"/>
        <xdr:cNvSpPr txBox="1"/>
      </xdr:nvSpPr>
      <xdr:spPr>
        <a:xfrm>
          <a:off x="3209925" y="3568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443</xdr:row>
      <xdr:rowOff>0</xdr:rowOff>
    </xdr:from>
    <xdr:ext cx="184731" cy="264560"/>
    <xdr:sp macro="" textlink="">
      <xdr:nvSpPr>
        <xdr:cNvPr id="5" name="CaixaDeTexto 4"/>
        <xdr:cNvSpPr txBox="1"/>
      </xdr:nvSpPr>
      <xdr:spPr>
        <a:xfrm>
          <a:off x="3209925" y="3841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446</xdr:row>
      <xdr:rowOff>0</xdr:rowOff>
    </xdr:from>
    <xdr:ext cx="184731" cy="264560"/>
    <xdr:sp macro="" textlink="">
      <xdr:nvSpPr>
        <xdr:cNvPr id="6" name="CaixaDeTexto 5"/>
        <xdr:cNvSpPr txBox="1"/>
      </xdr:nvSpPr>
      <xdr:spPr>
        <a:xfrm>
          <a:off x="3209925" y="40395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446</xdr:row>
      <xdr:rowOff>0</xdr:rowOff>
    </xdr:from>
    <xdr:ext cx="184731" cy="264560"/>
    <xdr:sp macro="" textlink="">
      <xdr:nvSpPr>
        <xdr:cNvPr id="7" name="CaixaDeTexto 6"/>
        <xdr:cNvSpPr txBox="1"/>
      </xdr:nvSpPr>
      <xdr:spPr>
        <a:xfrm>
          <a:off x="3209925" y="4347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446</xdr:row>
      <xdr:rowOff>0</xdr:rowOff>
    </xdr:from>
    <xdr:ext cx="184731" cy="264560"/>
    <xdr:sp macro="" textlink="">
      <xdr:nvSpPr>
        <xdr:cNvPr id="8" name="CaixaDeTexto 7"/>
        <xdr:cNvSpPr txBox="1"/>
      </xdr:nvSpPr>
      <xdr:spPr>
        <a:xfrm>
          <a:off x="3209925" y="4347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446</xdr:row>
      <xdr:rowOff>0</xdr:rowOff>
    </xdr:from>
    <xdr:ext cx="184731" cy="264560"/>
    <xdr:sp macro="" textlink="">
      <xdr:nvSpPr>
        <xdr:cNvPr id="9" name="CaixaDeTexto 8"/>
        <xdr:cNvSpPr txBox="1"/>
      </xdr:nvSpPr>
      <xdr:spPr>
        <a:xfrm>
          <a:off x="3209925" y="4471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446</xdr:row>
      <xdr:rowOff>0</xdr:rowOff>
    </xdr:from>
    <xdr:ext cx="184731" cy="264560"/>
    <xdr:sp macro="" textlink="">
      <xdr:nvSpPr>
        <xdr:cNvPr id="10" name="CaixaDeTexto 9"/>
        <xdr:cNvSpPr txBox="1"/>
      </xdr:nvSpPr>
      <xdr:spPr>
        <a:xfrm>
          <a:off x="3209925" y="4933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446</xdr:row>
      <xdr:rowOff>0</xdr:rowOff>
    </xdr:from>
    <xdr:ext cx="184731" cy="264560"/>
    <xdr:sp macro="" textlink="">
      <xdr:nvSpPr>
        <xdr:cNvPr id="11" name="CaixaDeTexto 10"/>
        <xdr:cNvSpPr txBox="1"/>
      </xdr:nvSpPr>
      <xdr:spPr>
        <a:xfrm>
          <a:off x="3209925" y="518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446</xdr:row>
      <xdr:rowOff>0</xdr:rowOff>
    </xdr:from>
    <xdr:ext cx="184731" cy="264560"/>
    <xdr:sp macro="" textlink="">
      <xdr:nvSpPr>
        <xdr:cNvPr id="12" name="CaixaDeTexto 11"/>
        <xdr:cNvSpPr txBox="1"/>
      </xdr:nvSpPr>
      <xdr:spPr>
        <a:xfrm>
          <a:off x="3209925" y="5351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446</xdr:row>
      <xdr:rowOff>0</xdr:rowOff>
    </xdr:from>
    <xdr:ext cx="184731" cy="264560"/>
    <xdr:sp macro="" textlink="">
      <xdr:nvSpPr>
        <xdr:cNvPr id="13" name="CaixaDeTexto 12"/>
        <xdr:cNvSpPr txBox="1"/>
      </xdr:nvSpPr>
      <xdr:spPr>
        <a:xfrm>
          <a:off x="3209925" y="5691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446</xdr:row>
      <xdr:rowOff>0</xdr:rowOff>
    </xdr:from>
    <xdr:ext cx="184731" cy="264560"/>
    <xdr:sp macro="" textlink="">
      <xdr:nvSpPr>
        <xdr:cNvPr id="14" name="CaixaDeTexto 13"/>
        <xdr:cNvSpPr txBox="1"/>
      </xdr:nvSpPr>
      <xdr:spPr>
        <a:xfrm>
          <a:off x="3209925" y="6036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446</xdr:row>
      <xdr:rowOff>0</xdr:rowOff>
    </xdr:from>
    <xdr:ext cx="184731" cy="264560"/>
    <xdr:sp macro="" textlink="">
      <xdr:nvSpPr>
        <xdr:cNvPr id="15" name="CaixaDeTexto 14"/>
        <xdr:cNvSpPr txBox="1"/>
      </xdr:nvSpPr>
      <xdr:spPr>
        <a:xfrm>
          <a:off x="3209925" y="6327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446</xdr:row>
      <xdr:rowOff>0</xdr:rowOff>
    </xdr:from>
    <xdr:ext cx="184731" cy="264560"/>
    <xdr:sp macro="" textlink="">
      <xdr:nvSpPr>
        <xdr:cNvPr id="16" name="CaixaDeTexto 15"/>
        <xdr:cNvSpPr txBox="1"/>
      </xdr:nvSpPr>
      <xdr:spPr>
        <a:xfrm>
          <a:off x="3209925" y="6573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274</xdr:row>
      <xdr:rowOff>0</xdr:rowOff>
    </xdr:from>
    <xdr:ext cx="184731" cy="264560"/>
    <xdr:sp macro="" textlink="">
      <xdr:nvSpPr>
        <xdr:cNvPr id="17" name="CaixaDeTexto 16"/>
        <xdr:cNvSpPr txBox="1"/>
      </xdr:nvSpPr>
      <xdr:spPr>
        <a:xfrm>
          <a:off x="2390775" y="7800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274</xdr:row>
      <xdr:rowOff>0</xdr:rowOff>
    </xdr:from>
    <xdr:ext cx="184731" cy="264560"/>
    <xdr:sp macro="" textlink="">
      <xdr:nvSpPr>
        <xdr:cNvPr id="18" name="CaixaDeTexto 17"/>
        <xdr:cNvSpPr txBox="1"/>
      </xdr:nvSpPr>
      <xdr:spPr>
        <a:xfrm>
          <a:off x="2390775" y="7800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294</xdr:row>
      <xdr:rowOff>0</xdr:rowOff>
    </xdr:from>
    <xdr:ext cx="184731" cy="264560"/>
    <xdr:sp macro="" textlink="">
      <xdr:nvSpPr>
        <xdr:cNvPr id="19" name="CaixaDeTexto 18"/>
        <xdr:cNvSpPr txBox="1"/>
      </xdr:nvSpPr>
      <xdr:spPr>
        <a:xfrm>
          <a:off x="239077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303</xdr:row>
      <xdr:rowOff>0</xdr:rowOff>
    </xdr:from>
    <xdr:ext cx="184731" cy="264560"/>
    <xdr:sp macro="" textlink="">
      <xdr:nvSpPr>
        <xdr:cNvPr id="20" name="CaixaDeTexto 19"/>
        <xdr:cNvSpPr txBox="1"/>
      </xdr:nvSpPr>
      <xdr:spPr>
        <a:xfrm>
          <a:off x="2390775" y="4521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322</xdr:row>
      <xdr:rowOff>0</xdr:rowOff>
    </xdr:from>
    <xdr:ext cx="184731" cy="264560"/>
    <xdr:sp macro="" textlink="">
      <xdr:nvSpPr>
        <xdr:cNvPr id="21" name="CaixaDeTexto 20"/>
        <xdr:cNvSpPr txBox="1"/>
      </xdr:nvSpPr>
      <xdr:spPr>
        <a:xfrm>
          <a:off x="2390775" y="4932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314</xdr:row>
      <xdr:rowOff>0</xdr:rowOff>
    </xdr:from>
    <xdr:ext cx="184731" cy="264560"/>
    <xdr:sp macro="" textlink="">
      <xdr:nvSpPr>
        <xdr:cNvPr id="22" name="CaixaDeTexto 21"/>
        <xdr:cNvSpPr txBox="1"/>
      </xdr:nvSpPr>
      <xdr:spPr>
        <a:xfrm>
          <a:off x="2390775" y="4772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328</xdr:row>
      <xdr:rowOff>0</xdr:rowOff>
    </xdr:from>
    <xdr:ext cx="184731" cy="264560"/>
    <xdr:sp macro="" textlink="">
      <xdr:nvSpPr>
        <xdr:cNvPr id="23" name="CaixaDeTexto 22"/>
        <xdr:cNvSpPr txBox="1"/>
      </xdr:nvSpPr>
      <xdr:spPr>
        <a:xfrm>
          <a:off x="2390775" y="52101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328</xdr:row>
      <xdr:rowOff>0</xdr:rowOff>
    </xdr:from>
    <xdr:ext cx="184731" cy="264560"/>
    <xdr:sp macro="" textlink="">
      <xdr:nvSpPr>
        <xdr:cNvPr id="24" name="CaixaDeTexto 23"/>
        <xdr:cNvSpPr txBox="1"/>
      </xdr:nvSpPr>
      <xdr:spPr>
        <a:xfrm>
          <a:off x="2390775" y="52101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345</xdr:row>
      <xdr:rowOff>0</xdr:rowOff>
    </xdr:from>
    <xdr:ext cx="184731" cy="264560"/>
    <xdr:sp macro="" textlink="">
      <xdr:nvSpPr>
        <xdr:cNvPr id="25" name="CaixaDeTexto 24"/>
        <xdr:cNvSpPr txBox="1"/>
      </xdr:nvSpPr>
      <xdr:spPr>
        <a:xfrm>
          <a:off x="2390775" y="5485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361</xdr:row>
      <xdr:rowOff>0</xdr:rowOff>
    </xdr:from>
    <xdr:ext cx="184731" cy="264560"/>
    <xdr:sp macro="" textlink="">
      <xdr:nvSpPr>
        <xdr:cNvPr id="26" name="CaixaDeTexto 25"/>
        <xdr:cNvSpPr txBox="1"/>
      </xdr:nvSpPr>
      <xdr:spPr>
        <a:xfrm>
          <a:off x="2390775" y="5675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369</xdr:row>
      <xdr:rowOff>0</xdr:rowOff>
    </xdr:from>
    <xdr:ext cx="184731" cy="264560"/>
    <xdr:sp macro="" textlink="">
      <xdr:nvSpPr>
        <xdr:cNvPr id="27" name="CaixaDeTexto 26"/>
        <xdr:cNvSpPr txBox="1"/>
      </xdr:nvSpPr>
      <xdr:spPr>
        <a:xfrm>
          <a:off x="2390775" y="5878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389</xdr:row>
      <xdr:rowOff>0</xdr:rowOff>
    </xdr:from>
    <xdr:ext cx="184731" cy="264560"/>
    <xdr:sp macro="" textlink="">
      <xdr:nvSpPr>
        <xdr:cNvPr id="28" name="CaixaDeTexto 27"/>
        <xdr:cNvSpPr txBox="1"/>
      </xdr:nvSpPr>
      <xdr:spPr>
        <a:xfrm>
          <a:off x="2390775" y="6013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393</xdr:row>
      <xdr:rowOff>0</xdr:rowOff>
    </xdr:from>
    <xdr:ext cx="184731" cy="264560"/>
    <xdr:sp macro="" textlink="">
      <xdr:nvSpPr>
        <xdr:cNvPr id="29" name="CaixaDeTexto 28"/>
        <xdr:cNvSpPr txBox="1"/>
      </xdr:nvSpPr>
      <xdr:spPr>
        <a:xfrm>
          <a:off x="2390775" y="6329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406</xdr:row>
      <xdr:rowOff>0</xdr:rowOff>
    </xdr:from>
    <xdr:ext cx="184731" cy="264560"/>
    <xdr:sp macro="" textlink="">
      <xdr:nvSpPr>
        <xdr:cNvPr id="30" name="CaixaDeTexto 29"/>
        <xdr:cNvSpPr txBox="1"/>
      </xdr:nvSpPr>
      <xdr:spPr>
        <a:xfrm>
          <a:off x="2390775" y="663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426</xdr:row>
      <xdr:rowOff>0</xdr:rowOff>
    </xdr:from>
    <xdr:ext cx="184731" cy="264560"/>
    <xdr:sp macro="" textlink="">
      <xdr:nvSpPr>
        <xdr:cNvPr id="31" name="CaixaDeTexto 30"/>
        <xdr:cNvSpPr txBox="1"/>
      </xdr:nvSpPr>
      <xdr:spPr>
        <a:xfrm>
          <a:off x="2390775" y="6814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436</xdr:row>
      <xdr:rowOff>0</xdr:rowOff>
    </xdr:from>
    <xdr:ext cx="184731" cy="264560"/>
    <xdr:sp macro="" textlink="">
      <xdr:nvSpPr>
        <xdr:cNvPr id="32" name="CaixaDeTexto 31"/>
        <xdr:cNvSpPr txBox="1"/>
      </xdr:nvSpPr>
      <xdr:spPr>
        <a:xfrm>
          <a:off x="2390775" y="699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376</xdr:row>
      <xdr:rowOff>0</xdr:rowOff>
    </xdr:from>
    <xdr:ext cx="184731" cy="264560"/>
    <xdr:sp macro="" textlink="">
      <xdr:nvSpPr>
        <xdr:cNvPr id="33" name="CaixaDeTexto 32"/>
        <xdr:cNvSpPr txBox="1"/>
      </xdr:nvSpPr>
      <xdr:spPr>
        <a:xfrm>
          <a:off x="3867150" y="6375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282</xdr:row>
      <xdr:rowOff>0</xdr:rowOff>
    </xdr:from>
    <xdr:ext cx="184731" cy="264560"/>
    <xdr:sp macro="" textlink="">
      <xdr:nvSpPr>
        <xdr:cNvPr id="34" name="CaixaDeTexto 33"/>
        <xdr:cNvSpPr txBox="1"/>
      </xdr:nvSpPr>
      <xdr:spPr>
        <a:xfrm>
          <a:off x="3867150" y="4883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282</xdr:row>
      <xdr:rowOff>0</xdr:rowOff>
    </xdr:from>
    <xdr:ext cx="184731" cy="264560"/>
    <xdr:sp macro="" textlink="">
      <xdr:nvSpPr>
        <xdr:cNvPr id="35" name="CaixaDeTexto 34"/>
        <xdr:cNvSpPr txBox="1"/>
      </xdr:nvSpPr>
      <xdr:spPr>
        <a:xfrm>
          <a:off x="3867150" y="4883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416</xdr:row>
      <xdr:rowOff>0</xdr:rowOff>
    </xdr:from>
    <xdr:ext cx="184731" cy="264560"/>
    <xdr:sp macro="" textlink="">
      <xdr:nvSpPr>
        <xdr:cNvPr id="36" name="CaixaDeTexto 35"/>
        <xdr:cNvSpPr txBox="1"/>
      </xdr:nvSpPr>
      <xdr:spPr>
        <a:xfrm>
          <a:off x="3867150" y="7258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382</xdr:row>
      <xdr:rowOff>0</xdr:rowOff>
    </xdr:from>
    <xdr:ext cx="184731" cy="264560"/>
    <xdr:sp macro="" textlink="">
      <xdr:nvSpPr>
        <xdr:cNvPr id="37" name="CaixaDeTexto 36"/>
        <xdr:cNvSpPr txBox="1"/>
      </xdr:nvSpPr>
      <xdr:spPr>
        <a:xfrm>
          <a:off x="3867150" y="6812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442</xdr:row>
      <xdr:rowOff>0</xdr:rowOff>
    </xdr:from>
    <xdr:ext cx="184731" cy="264560"/>
    <xdr:sp macro="" textlink="">
      <xdr:nvSpPr>
        <xdr:cNvPr id="38" name="CaixaDeTexto 37"/>
        <xdr:cNvSpPr txBox="1"/>
      </xdr:nvSpPr>
      <xdr:spPr>
        <a:xfrm>
          <a:off x="3867150" y="798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442</xdr:row>
      <xdr:rowOff>0</xdr:rowOff>
    </xdr:from>
    <xdr:ext cx="184731" cy="264560"/>
    <xdr:sp macro="" textlink="">
      <xdr:nvSpPr>
        <xdr:cNvPr id="39" name="CaixaDeTexto 38"/>
        <xdr:cNvSpPr txBox="1"/>
      </xdr:nvSpPr>
      <xdr:spPr>
        <a:xfrm>
          <a:off x="3867150" y="6984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442</xdr:row>
      <xdr:rowOff>0</xdr:rowOff>
    </xdr:from>
    <xdr:ext cx="184731" cy="264560"/>
    <xdr:sp macro="" textlink="">
      <xdr:nvSpPr>
        <xdr:cNvPr id="40" name="CaixaDeTexto 39"/>
        <xdr:cNvSpPr txBox="1"/>
      </xdr:nvSpPr>
      <xdr:spPr>
        <a:xfrm>
          <a:off x="3867150" y="798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443</xdr:row>
      <xdr:rowOff>0</xdr:rowOff>
    </xdr:from>
    <xdr:ext cx="184731" cy="264560"/>
    <xdr:sp macro="" textlink="">
      <xdr:nvSpPr>
        <xdr:cNvPr id="41" name="CaixaDeTexto 40"/>
        <xdr:cNvSpPr txBox="1"/>
      </xdr:nvSpPr>
      <xdr:spPr>
        <a:xfrm>
          <a:off x="3867150" y="865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443</xdr:row>
      <xdr:rowOff>0</xdr:rowOff>
    </xdr:from>
    <xdr:ext cx="184731" cy="264560"/>
    <xdr:sp macro="" textlink="">
      <xdr:nvSpPr>
        <xdr:cNvPr id="42" name="CaixaDeTexto 41"/>
        <xdr:cNvSpPr txBox="1"/>
      </xdr:nvSpPr>
      <xdr:spPr>
        <a:xfrm>
          <a:off x="3867150" y="8526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442</xdr:row>
      <xdr:rowOff>0</xdr:rowOff>
    </xdr:from>
    <xdr:ext cx="184731" cy="264560"/>
    <xdr:sp macro="" textlink="">
      <xdr:nvSpPr>
        <xdr:cNvPr id="43" name="CaixaDeTexto 42"/>
        <xdr:cNvSpPr txBox="1"/>
      </xdr:nvSpPr>
      <xdr:spPr>
        <a:xfrm>
          <a:off x="2362200" y="1236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442</xdr:row>
      <xdr:rowOff>0</xdr:rowOff>
    </xdr:from>
    <xdr:ext cx="184731" cy="264560"/>
    <xdr:sp macro="" textlink="">
      <xdr:nvSpPr>
        <xdr:cNvPr id="44" name="CaixaDeTexto 43"/>
        <xdr:cNvSpPr txBox="1"/>
      </xdr:nvSpPr>
      <xdr:spPr>
        <a:xfrm>
          <a:off x="2362200" y="1236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442</xdr:row>
      <xdr:rowOff>0</xdr:rowOff>
    </xdr:from>
    <xdr:ext cx="184731" cy="264560"/>
    <xdr:sp macro="" textlink="">
      <xdr:nvSpPr>
        <xdr:cNvPr id="45" name="CaixaDeTexto 44"/>
        <xdr:cNvSpPr txBox="1"/>
      </xdr:nvSpPr>
      <xdr:spPr>
        <a:xfrm>
          <a:off x="2362200" y="1236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442</xdr:row>
      <xdr:rowOff>0</xdr:rowOff>
    </xdr:from>
    <xdr:ext cx="184731" cy="264560"/>
    <xdr:sp macro="" textlink="">
      <xdr:nvSpPr>
        <xdr:cNvPr id="46" name="CaixaDeTexto 45"/>
        <xdr:cNvSpPr txBox="1"/>
      </xdr:nvSpPr>
      <xdr:spPr>
        <a:xfrm>
          <a:off x="2362200" y="1236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229</xdr:row>
      <xdr:rowOff>0</xdr:rowOff>
    </xdr:from>
    <xdr:ext cx="184731" cy="264560"/>
    <xdr:sp macro="" textlink="">
      <xdr:nvSpPr>
        <xdr:cNvPr id="47" name="CaixaDeTexto 46"/>
        <xdr:cNvSpPr txBox="1"/>
      </xdr:nvSpPr>
      <xdr:spPr>
        <a:xfrm>
          <a:off x="2362200" y="6447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229</xdr:row>
      <xdr:rowOff>0</xdr:rowOff>
    </xdr:from>
    <xdr:ext cx="184731" cy="264560"/>
    <xdr:sp macro="" textlink="">
      <xdr:nvSpPr>
        <xdr:cNvPr id="48" name="CaixaDeTexto 47"/>
        <xdr:cNvSpPr txBox="1"/>
      </xdr:nvSpPr>
      <xdr:spPr>
        <a:xfrm>
          <a:off x="2362200" y="6447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252</xdr:row>
      <xdr:rowOff>0</xdr:rowOff>
    </xdr:from>
    <xdr:ext cx="184731" cy="264560"/>
    <xdr:sp macro="" textlink="">
      <xdr:nvSpPr>
        <xdr:cNvPr id="49" name="CaixaDeTexto 48"/>
        <xdr:cNvSpPr txBox="1"/>
      </xdr:nvSpPr>
      <xdr:spPr>
        <a:xfrm>
          <a:off x="2362200" y="7074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269</xdr:row>
      <xdr:rowOff>0</xdr:rowOff>
    </xdr:from>
    <xdr:ext cx="184731" cy="264560"/>
    <xdr:sp macro="" textlink="">
      <xdr:nvSpPr>
        <xdr:cNvPr id="50" name="CaixaDeTexto 49"/>
        <xdr:cNvSpPr txBox="1"/>
      </xdr:nvSpPr>
      <xdr:spPr>
        <a:xfrm>
          <a:off x="2362200" y="7495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269</xdr:row>
      <xdr:rowOff>0</xdr:rowOff>
    </xdr:from>
    <xdr:ext cx="184731" cy="264560"/>
    <xdr:sp macro="" textlink="">
      <xdr:nvSpPr>
        <xdr:cNvPr id="51" name="CaixaDeTexto 50"/>
        <xdr:cNvSpPr txBox="1"/>
      </xdr:nvSpPr>
      <xdr:spPr>
        <a:xfrm>
          <a:off x="2362200" y="7495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243</xdr:row>
      <xdr:rowOff>0</xdr:rowOff>
    </xdr:from>
    <xdr:ext cx="184731" cy="264560"/>
    <xdr:sp macro="" textlink="">
      <xdr:nvSpPr>
        <xdr:cNvPr id="52" name="CaixaDeTexto 51"/>
        <xdr:cNvSpPr txBox="1"/>
      </xdr:nvSpPr>
      <xdr:spPr>
        <a:xfrm>
          <a:off x="2362200" y="6772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269</xdr:row>
      <xdr:rowOff>0</xdr:rowOff>
    </xdr:from>
    <xdr:ext cx="184731" cy="264560"/>
    <xdr:sp macro="" textlink="">
      <xdr:nvSpPr>
        <xdr:cNvPr id="53" name="CaixaDeTexto 52"/>
        <xdr:cNvSpPr txBox="1"/>
      </xdr:nvSpPr>
      <xdr:spPr>
        <a:xfrm>
          <a:off x="2362200" y="7495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269</xdr:row>
      <xdr:rowOff>0</xdr:rowOff>
    </xdr:from>
    <xdr:ext cx="184731" cy="264560"/>
    <xdr:sp macro="" textlink="">
      <xdr:nvSpPr>
        <xdr:cNvPr id="54" name="CaixaDeTexto 53"/>
        <xdr:cNvSpPr txBox="1"/>
      </xdr:nvSpPr>
      <xdr:spPr>
        <a:xfrm>
          <a:off x="2362200" y="7495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300</xdr:row>
      <xdr:rowOff>0</xdr:rowOff>
    </xdr:from>
    <xdr:ext cx="184731" cy="264560"/>
    <xdr:sp macro="" textlink="">
      <xdr:nvSpPr>
        <xdr:cNvPr id="55" name="CaixaDeTexto 54"/>
        <xdr:cNvSpPr txBox="1"/>
      </xdr:nvSpPr>
      <xdr:spPr>
        <a:xfrm>
          <a:off x="2362200" y="8307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358</xdr:row>
      <xdr:rowOff>0</xdr:rowOff>
    </xdr:from>
    <xdr:ext cx="184731" cy="264560"/>
    <xdr:sp macro="" textlink="">
      <xdr:nvSpPr>
        <xdr:cNvPr id="56" name="CaixaDeTexto 55"/>
        <xdr:cNvSpPr txBox="1"/>
      </xdr:nvSpPr>
      <xdr:spPr>
        <a:xfrm>
          <a:off x="2362200" y="9632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366</xdr:row>
      <xdr:rowOff>0</xdr:rowOff>
    </xdr:from>
    <xdr:ext cx="184731" cy="264560"/>
    <xdr:sp macro="" textlink="">
      <xdr:nvSpPr>
        <xdr:cNvPr id="57" name="CaixaDeTexto 56"/>
        <xdr:cNvSpPr txBox="1"/>
      </xdr:nvSpPr>
      <xdr:spPr>
        <a:xfrm>
          <a:off x="2362200" y="9832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373</xdr:row>
      <xdr:rowOff>0</xdr:rowOff>
    </xdr:from>
    <xdr:ext cx="184731" cy="264560"/>
    <xdr:sp macro="" textlink="">
      <xdr:nvSpPr>
        <xdr:cNvPr id="58" name="CaixaDeTexto 57"/>
        <xdr:cNvSpPr txBox="1"/>
      </xdr:nvSpPr>
      <xdr:spPr>
        <a:xfrm>
          <a:off x="2362200" y="9989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386</xdr:row>
      <xdr:rowOff>0</xdr:rowOff>
    </xdr:from>
    <xdr:ext cx="184731" cy="264560"/>
    <xdr:sp macro="" textlink="">
      <xdr:nvSpPr>
        <xdr:cNvPr id="59" name="CaixaDeTexto 58"/>
        <xdr:cNvSpPr txBox="1"/>
      </xdr:nvSpPr>
      <xdr:spPr>
        <a:xfrm>
          <a:off x="2362200" y="10302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386</xdr:row>
      <xdr:rowOff>0</xdr:rowOff>
    </xdr:from>
    <xdr:ext cx="184731" cy="264560"/>
    <xdr:sp macro="" textlink="">
      <xdr:nvSpPr>
        <xdr:cNvPr id="60" name="CaixaDeTexto 59"/>
        <xdr:cNvSpPr txBox="1"/>
      </xdr:nvSpPr>
      <xdr:spPr>
        <a:xfrm>
          <a:off x="2362200" y="10302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406</xdr:row>
      <xdr:rowOff>0</xdr:rowOff>
    </xdr:from>
    <xdr:ext cx="184731" cy="264560"/>
    <xdr:sp macro="" textlink="">
      <xdr:nvSpPr>
        <xdr:cNvPr id="61" name="CaixaDeTexto 60"/>
        <xdr:cNvSpPr txBox="1"/>
      </xdr:nvSpPr>
      <xdr:spPr>
        <a:xfrm>
          <a:off x="2362200" y="10946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416</xdr:row>
      <xdr:rowOff>0</xdr:rowOff>
    </xdr:from>
    <xdr:ext cx="184731" cy="264560"/>
    <xdr:sp macro="" textlink="">
      <xdr:nvSpPr>
        <xdr:cNvPr id="62" name="CaixaDeTexto 61"/>
        <xdr:cNvSpPr txBox="1"/>
      </xdr:nvSpPr>
      <xdr:spPr>
        <a:xfrm>
          <a:off x="2362200" y="112404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300</xdr:row>
      <xdr:rowOff>0</xdr:rowOff>
    </xdr:from>
    <xdr:ext cx="184731" cy="264560"/>
    <xdr:sp macro="" textlink="">
      <xdr:nvSpPr>
        <xdr:cNvPr id="63" name="CaixaDeTexto 62"/>
        <xdr:cNvSpPr txBox="1"/>
      </xdr:nvSpPr>
      <xdr:spPr>
        <a:xfrm>
          <a:off x="2362200" y="8307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304</xdr:row>
      <xdr:rowOff>0</xdr:rowOff>
    </xdr:from>
    <xdr:ext cx="184731" cy="264560"/>
    <xdr:sp macro="" textlink="">
      <xdr:nvSpPr>
        <xdr:cNvPr id="64" name="CaixaDeTexto 63"/>
        <xdr:cNvSpPr txBox="1"/>
      </xdr:nvSpPr>
      <xdr:spPr>
        <a:xfrm>
          <a:off x="2362200" y="8388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373</xdr:row>
      <xdr:rowOff>0</xdr:rowOff>
    </xdr:from>
    <xdr:ext cx="184731" cy="264560"/>
    <xdr:sp macro="" textlink="">
      <xdr:nvSpPr>
        <xdr:cNvPr id="65" name="CaixaDeTexto 64"/>
        <xdr:cNvSpPr txBox="1"/>
      </xdr:nvSpPr>
      <xdr:spPr>
        <a:xfrm>
          <a:off x="2362200" y="9989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396</xdr:row>
      <xdr:rowOff>0</xdr:rowOff>
    </xdr:from>
    <xdr:ext cx="184731" cy="264560"/>
    <xdr:sp macro="" textlink="">
      <xdr:nvSpPr>
        <xdr:cNvPr id="66" name="CaixaDeTexto 65"/>
        <xdr:cNvSpPr txBox="1"/>
      </xdr:nvSpPr>
      <xdr:spPr>
        <a:xfrm>
          <a:off x="2362200" y="10632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396</xdr:row>
      <xdr:rowOff>0</xdr:rowOff>
    </xdr:from>
    <xdr:ext cx="184731" cy="264560"/>
    <xdr:sp macro="" textlink="">
      <xdr:nvSpPr>
        <xdr:cNvPr id="67" name="CaixaDeTexto 66"/>
        <xdr:cNvSpPr txBox="1"/>
      </xdr:nvSpPr>
      <xdr:spPr>
        <a:xfrm>
          <a:off x="2362200" y="10632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305</xdr:row>
      <xdr:rowOff>0</xdr:rowOff>
    </xdr:from>
    <xdr:ext cx="184731" cy="264560"/>
    <xdr:sp macro="" textlink="">
      <xdr:nvSpPr>
        <xdr:cNvPr id="68" name="CaixaDeTexto 67"/>
        <xdr:cNvSpPr txBox="1"/>
      </xdr:nvSpPr>
      <xdr:spPr>
        <a:xfrm>
          <a:off x="2362200" y="8404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306</xdr:row>
      <xdr:rowOff>0</xdr:rowOff>
    </xdr:from>
    <xdr:ext cx="184731" cy="264560"/>
    <xdr:sp macro="" textlink="">
      <xdr:nvSpPr>
        <xdr:cNvPr id="69" name="CaixaDeTexto 68"/>
        <xdr:cNvSpPr txBox="1"/>
      </xdr:nvSpPr>
      <xdr:spPr>
        <a:xfrm>
          <a:off x="2362200" y="8423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315</xdr:row>
      <xdr:rowOff>0</xdr:rowOff>
    </xdr:from>
    <xdr:ext cx="184731" cy="264560"/>
    <xdr:sp macro="" textlink="">
      <xdr:nvSpPr>
        <xdr:cNvPr id="70" name="CaixaDeTexto 69"/>
        <xdr:cNvSpPr txBox="1"/>
      </xdr:nvSpPr>
      <xdr:spPr>
        <a:xfrm>
          <a:off x="2362200" y="8750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300</xdr:row>
      <xdr:rowOff>0</xdr:rowOff>
    </xdr:from>
    <xdr:ext cx="184731" cy="264560"/>
    <xdr:sp macro="" textlink="">
      <xdr:nvSpPr>
        <xdr:cNvPr id="71" name="CaixaDeTexto 70"/>
        <xdr:cNvSpPr txBox="1"/>
      </xdr:nvSpPr>
      <xdr:spPr>
        <a:xfrm>
          <a:off x="2362200" y="8307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1628775</xdr:colOff>
      <xdr:row>135</xdr:row>
      <xdr:rowOff>0</xdr:rowOff>
    </xdr:from>
    <xdr:ext cx="184731" cy="264560"/>
    <xdr:sp macro="" textlink="">
      <xdr:nvSpPr>
        <xdr:cNvPr id="72" name="CaixaDeTexto 71"/>
        <xdr:cNvSpPr txBox="1"/>
      </xdr:nvSpPr>
      <xdr:spPr>
        <a:xfrm>
          <a:off x="3990975" y="3569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263</xdr:row>
      <xdr:rowOff>0</xdr:rowOff>
    </xdr:from>
    <xdr:ext cx="184731" cy="264560"/>
    <xdr:sp macro="" textlink="">
      <xdr:nvSpPr>
        <xdr:cNvPr id="73" name="CaixaDeTexto 72"/>
        <xdr:cNvSpPr txBox="1"/>
      </xdr:nvSpPr>
      <xdr:spPr>
        <a:xfrm>
          <a:off x="2362200" y="7381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434</xdr:row>
      <xdr:rowOff>0</xdr:rowOff>
    </xdr:from>
    <xdr:ext cx="184731" cy="264560"/>
    <xdr:sp macro="" textlink="">
      <xdr:nvSpPr>
        <xdr:cNvPr id="74" name="CaixaDeTexto 73"/>
        <xdr:cNvSpPr txBox="1"/>
      </xdr:nvSpPr>
      <xdr:spPr>
        <a:xfrm>
          <a:off x="2362200" y="11811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237</xdr:row>
      <xdr:rowOff>0</xdr:rowOff>
    </xdr:from>
    <xdr:ext cx="184731" cy="264560"/>
    <xdr:sp macro="" textlink="">
      <xdr:nvSpPr>
        <xdr:cNvPr id="75" name="CaixaDeTexto 74"/>
        <xdr:cNvSpPr txBox="1"/>
      </xdr:nvSpPr>
      <xdr:spPr>
        <a:xfrm>
          <a:off x="2362200" y="6624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284</xdr:row>
      <xdr:rowOff>0</xdr:rowOff>
    </xdr:from>
    <xdr:ext cx="184731" cy="264560"/>
    <xdr:sp macro="" textlink="">
      <xdr:nvSpPr>
        <xdr:cNvPr id="76" name="CaixaDeTexto 75"/>
        <xdr:cNvSpPr txBox="1"/>
      </xdr:nvSpPr>
      <xdr:spPr>
        <a:xfrm>
          <a:off x="2362200" y="78657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442</xdr:row>
      <xdr:rowOff>0</xdr:rowOff>
    </xdr:from>
    <xdr:ext cx="184731" cy="264560"/>
    <xdr:sp macro="" textlink="">
      <xdr:nvSpPr>
        <xdr:cNvPr id="77" name="CaixaDeTexto 76"/>
        <xdr:cNvSpPr txBox="1"/>
      </xdr:nvSpPr>
      <xdr:spPr>
        <a:xfrm>
          <a:off x="2362200" y="12513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442</xdr:row>
      <xdr:rowOff>0</xdr:rowOff>
    </xdr:from>
    <xdr:ext cx="184731" cy="264560"/>
    <xdr:sp macro="" textlink="">
      <xdr:nvSpPr>
        <xdr:cNvPr id="78" name="CaixaDeTexto 77"/>
        <xdr:cNvSpPr txBox="1"/>
      </xdr:nvSpPr>
      <xdr:spPr>
        <a:xfrm>
          <a:off x="2362200" y="12513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442</xdr:row>
      <xdr:rowOff>0</xdr:rowOff>
    </xdr:from>
    <xdr:ext cx="184731" cy="264560"/>
    <xdr:sp macro="" textlink="">
      <xdr:nvSpPr>
        <xdr:cNvPr id="79" name="CaixaDeTexto 78"/>
        <xdr:cNvSpPr txBox="1"/>
      </xdr:nvSpPr>
      <xdr:spPr>
        <a:xfrm>
          <a:off x="2362200" y="12513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442</xdr:row>
      <xdr:rowOff>0</xdr:rowOff>
    </xdr:from>
    <xdr:ext cx="184731" cy="264560"/>
    <xdr:sp macro="" textlink="">
      <xdr:nvSpPr>
        <xdr:cNvPr id="80" name="CaixaDeTexto 79"/>
        <xdr:cNvSpPr txBox="1"/>
      </xdr:nvSpPr>
      <xdr:spPr>
        <a:xfrm>
          <a:off x="2362200" y="12513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94</xdr:row>
      <xdr:rowOff>0</xdr:rowOff>
    </xdr:from>
    <xdr:ext cx="184731" cy="264560"/>
    <xdr:sp macro="" textlink="">
      <xdr:nvSpPr>
        <xdr:cNvPr id="81" name="CaixaDeTexto 80"/>
        <xdr:cNvSpPr txBox="1"/>
      </xdr:nvSpPr>
      <xdr:spPr>
        <a:xfrm>
          <a:off x="2362200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87</xdr:row>
      <xdr:rowOff>0</xdr:rowOff>
    </xdr:from>
    <xdr:ext cx="184731" cy="264560"/>
    <xdr:sp macro="" textlink="">
      <xdr:nvSpPr>
        <xdr:cNvPr id="82" name="CaixaDeTexto 81"/>
        <xdr:cNvSpPr txBox="1"/>
      </xdr:nvSpPr>
      <xdr:spPr>
        <a:xfrm>
          <a:off x="2362200" y="2199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105</xdr:row>
      <xdr:rowOff>0</xdr:rowOff>
    </xdr:from>
    <xdr:ext cx="184731" cy="264560"/>
    <xdr:sp macro="" textlink="">
      <xdr:nvSpPr>
        <xdr:cNvPr id="83" name="CaixaDeTexto 82"/>
        <xdr:cNvSpPr txBox="1"/>
      </xdr:nvSpPr>
      <xdr:spPr>
        <a:xfrm>
          <a:off x="2362200" y="277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104</xdr:row>
      <xdr:rowOff>0</xdr:rowOff>
    </xdr:from>
    <xdr:ext cx="184731" cy="264560"/>
    <xdr:sp macro="" textlink="">
      <xdr:nvSpPr>
        <xdr:cNvPr id="84" name="CaixaDeTexto 83"/>
        <xdr:cNvSpPr txBox="1"/>
      </xdr:nvSpPr>
      <xdr:spPr>
        <a:xfrm>
          <a:off x="2362200" y="2737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97</xdr:row>
      <xdr:rowOff>0</xdr:rowOff>
    </xdr:from>
    <xdr:ext cx="184731" cy="264560"/>
    <xdr:sp macro="" textlink="">
      <xdr:nvSpPr>
        <xdr:cNvPr id="85" name="CaixaDeTexto 84"/>
        <xdr:cNvSpPr txBox="1"/>
      </xdr:nvSpPr>
      <xdr:spPr>
        <a:xfrm>
          <a:off x="2362200" y="2503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272</xdr:row>
      <xdr:rowOff>0</xdr:rowOff>
    </xdr:from>
    <xdr:ext cx="184731" cy="264560"/>
    <xdr:sp macro="" textlink="">
      <xdr:nvSpPr>
        <xdr:cNvPr id="86" name="CaixaDeTexto 85"/>
        <xdr:cNvSpPr txBox="1"/>
      </xdr:nvSpPr>
      <xdr:spPr>
        <a:xfrm>
          <a:off x="2362200" y="7530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272</xdr:row>
      <xdr:rowOff>0</xdr:rowOff>
    </xdr:from>
    <xdr:ext cx="184731" cy="264560"/>
    <xdr:sp macro="" textlink="">
      <xdr:nvSpPr>
        <xdr:cNvPr id="87" name="CaixaDeTexto 86"/>
        <xdr:cNvSpPr txBox="1"/>
      </xdr:nvSpPr>
      <xdr:spPr>
        <a:xfrm>
          <a:off x="2362200" y="7530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340</xdr:row>
      <xdr:rowOff>0</xdr:rowOff>
    </xdr:from>
    <xdr:ext cx="184731" cy="264560"/>
    <xdr:sp macro="" textlink="">
      <xdr:nvSpPr>
        <xdr:cNvPr id="88" name="CaixaDeTexto 87"/>
        <xdr:cNvSpPr txBox="1"/>
      </xdr:nvSpPr>
      <xdr:spPr>
        <a:xfrm>
          <a:off x="2362200" y="9319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353</xdr:row>
      <xdr:rowOff>0</xdr:rowOff>
    </xdr:from>
    <xdr:ext cx="184731" cy="264560"/>
    <xdr:sp macro="" textlink="">
      <xdr:nvSpPr>
        <xdr:cNvPr id="89" name="CaixaDeTexto 88"/>
        <xdr:cNvSpPr txBox="1"/>
      </xdr:nvSpPr>
      <xdr:spPr>
        <a:xfrm>
          <a:off x="3865033" y="60758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351</xdr:row>
      <xdr:rowOff>0</xdr:rowOff>
    </xdr:from>
    <xdr:ext cx="184731" cy="264560"/>
    <xdr:sp macro="" textlink="">
      <xdr:nvSpPr>
        <xdr:cNvPr id="90" name="CaixaDeTexto 89"/>
        <xdr:cNvSpPr txBox="1"/>
      </xdr:nvSpPr>
      <xdr:spPr>
        <a:xfrm>
          <a:off x="3865033" y="60282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0</xdr:row>
      <xdr:rowOff>114299</xdr:rowOff>
    </xdr:from>
    <xdr:to>
      <xdr:col>1</xdr:col>
      <xdr:colOff>3105150</xdr:colOff>
      <xdr:row>3</xdr:row>
      <xdr:rowOff>57149</xdr:rowOff>
    </xdr:to>
    <xdr:pic>
      <xdr:nvPicPr>
        <xdr:cNvPr id="2" name="Imagem 2" descr="LOGO PREF-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114299"/>
          <a:ext cx="26098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0</xdr:row>
      <xdr:rowOff>57150</xdr:rowOff>
    </xdr:from>
    <xdr:to>
      <xdr:col>2</xdr:col>
      <xdr:colOff>2428875</xdr:colOff>
      <xdr:row>3</xdr:row>
      <xdr:rowOff>181719</xdr:rowOff>
    </xdr:to>
    <xdr:pic>
      <xdr:nvPicPr>
        <xdr:cNvPr id="2" name="Imagem 2" descr="Brasão Várzea Grande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72225" y="57150"/>
          <a:ext cx="2133600" cy="8103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179315</xdr:colOff>
      <xdr:row>2</xdr:row>
      <xdr:rowOff>38763</xdr:rowOff>
    </xdr:from>
    <xdr:to>
      <xdr:col>11</xdr:col>
      <xdr:colOff>523875</xdr:colOff>
      <xdr:row>6</xdr:row>
      <xdr:rowOff>110061</xdr:rowOff>
    </xdr:to>
    <xdr:pic>
      <xdr:nvPicPr>
        <xdr:cNvPr id="2" name="Imagem 1" descr="Brasão Várzea Grand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5515" y="381663"/>
          <a:ext cx="2135260" cy="776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8"/>
  <sheetViews>
    <sheetView zoomScale="86" zoomScaleNormal="86" zoomScaleSheetLayoutView="80" workbookViewId="0">
      <selection sqref="A1:I5"/>
    </sheetView>
  </sheetViews>
  <sheetFormatPr defaultRowHeight="12.75"/>
  <cols>
    <col min="1" max="1" width="13.85546875" style="24" customWidth="1"/>
    <col min="2" max="2" width="12.28515625" style="24" customWidth="1"/>
    <col min="3" max="3" width="9.28515625" style="24" customWidth="1"/>
    <col min="4" max="4" width="62.5703125" style="25" customWidth="1"/>
    <col min="5" max="5" width="8.7109375" style="24" customWidth="1"/>
    <col min="6" max="6" width="11.140625" style="76" customWidth="1"/>
    <col min="7" max="8" width="17.140625" style="26" customWidth="1"/>
    <col min="9" max="9" width="20.42578125" style="26" customWidth="1"/>
    <col min="10" max="11" width="9.140625" style="1"/>
    <col min="12" max="12" width="9.140625" style="1" customWidth="1"/>
    <col min="13" max="16384" width="9.140625" style="1"/>
  </cols>
  <sheetData>
    <row r="1" spans="1:11">
      <c r="A1" s="574" t="s">
        <v>832</v>
      </c>
      <c r="B1" s="574"/>
      <c r="C1" s="574"/>
      <c r="D1" s="574"/>
      <c r="I1" s="556"/>
    </row>
    <row r="2" spans="1:11">
      <c r="I2" s="556"/>
    </row>
    <row r="3" spans="1:11">
      <c r="A3" s="575" t="s">
        <v>829</v>
      </c>
      <c r="B3" s="575"/>
      <c r="C3" s="575"/>
      <c r="D3" s="575"/>
      <c r="E3" s="22" t="s">
        <v>830</v>
      </c>
      <c r="F3" s="321">
        <v>43009</v>
      </c>
      <c r="I3" s="556"/>
    </row>
    <row r="4" spans="1:11">
      <c r="E4" s="22" t="s">
        <v>200</v>
      </c>
      <c r="F4" s="5">
        <f>BDI!C41</f>
        <v>0.28237632053422379</v>
      </c>
      <c r="I4" s="556"/>
    </row>
    <row r="5" spans="1:11">
      <c r="A5" s="568" t="s">
        <v>1143</v>
      </c>
      <c r="B5" s="568"/>
      <c r="C5" s="568"/>
      <c r="D5" s="568"/>
      <c r="E5" s="23"/>
      <c r="F5" s="5"/>
      <c r="G5" s="27"/>
      <c r="H5" s="27"/>
      <c r="I5" s="557"/>
    </row>
    <row r="6" spans="1:11">
      <c r="A6" s="571"/>
      <c r="B6" s="572"/>
      <c r="C6" s="573"/>
      <c r="D6" s="28" t="s">
        <v>72</v>
      </c>
      <c r="E6" s="29" t="s">
        <v>87</v>
      </c>
      <c r="F6" s="30" t="s">
        <v>90</v>
      </c>
      <c r="G6" s="31" t="s">
        <v>167</v>
      </c>
      <c r="H6" s="31" t="s">
        <v>199</v>
      </c>
      <c r="I6" s="31" t="s">
        <v>168</v>
      </c>
    </row>
    <row r="7" spans="1:11">
      <c r="A7" s="32"/>
      <c r="B7" s="29" t="s">
        <v>2</v>
      </c>
      <c r="C7" s="29" t="s">
        <v>7</v>
      </c>
      <c r="D7" s="28" t="s">
        <v>28</v>
      </c>
      <c r="E7" s="29"/>
      <c r="F7" s="30"/>
      <c r="G7" s="33"/>
      <c r="H7" s="33"/>
      <c r="I7" s="31"/>
    </row>
    <row r="8" spans="1:11">
      <c r="A8" s="569" t="s">
        <v>198</v>
      </c>
      <c r="B8" s="570"/>
      <c r="C8" s="34" t="s">
        <v>8</v>
      </c>
      <c r="D8" s="35" t="s">
        <v>847</v>
      </c>
      <c r="E8" s="36"/>
      <c r="F8" s="37"/>
      <c r="G8" s="39">
        <v>1.25</v>
      </c>
      <c r="H8" s="39"/>
      <c r="I8" s="40">
        <f>SUM(I9:I15)</f>
        <v>29743.611139199995</v>
      </c>
    </row>
    <row r="9" spans="1:11" ht="25.5">
      <c r="A9" s="41" t="s">
        <v>0</v>
      </c>
      <c r="B9" s="133" t="s">
        <v>3</v>
      </c>
      <c r="C9" s="41" t="s">
        <v>9</v>
      </c>
      <c r="D9" s="42" t="s">
        <v>29</v>
      </c>
      <c r="E9" s="41" t="s">
        <v>40</v>
      </c>
      <c r="F9" s="43">
        <v>4.5</v>
      </c>
      <c r="G9" s="44">
        <v>422.9</v>
      </c>
      <c r="H9" s="45">
        <f>G9*1.2824</f>
        <v>542.32695999999999</v>
      </c>
      <c r="I9" s="46">
        <f t="shared" ref="I9:I15" si="0">H9*F9</f>
        <v>2440.4713200000001</v>
      </c>
      <c r="K9" s="2"/>
    </row>
    <row r="10" spans="1:11" ht="25.5">
      <c r="A10" s="41" t="s">
        <v>0</v>
      </c>
      <c r="B10" s="47" t="s">
        <v>4</v>
      </c>
      <c r="C10" s="41" t="s">
        <v>1137</v>
      </c>
      <c r="D10" s="113" t="s">
        <v>508</v>
      </c>
      <c r="E10" s="41" t="s">
        <v>40</v>
      </c>
      <c r="F10" s="43">
        <v>300.02999999999997</v>
      </c>
      <c r="G10" s="48">
        <v>49.05</v>
      </c>
      <c r="H10" s="45">
        <f>G10*1.2824</f>
        <v>62.901719999999997</v>
      </c>
      <c r="I10" s="46">
        <f t="shared" si="0"/>
        <v>18872.403051599998</v>
      </c>
    </row>
    <row r="11" spans="1:11" ht="25.5">
      <c r="A11" s="41" t="s">
        <v>0</v>
      </c>
      <c r="B11" s="112" t="s">
        <v>506</v>
      </c>
      <c r="C11" s="41" t="s">
        <v>10</v>
      </c>
      <c r="D11" s="113" t="s">
        <v>507</v>
      </c>
      <c r="E11" s="41" t="s">
        <v>40</v>
      </c>
      <c r="F11" s="43">
        <v>1511.61</v>
      </c>
      <c r="G11" s="48">
        <v>0.51</v>
      </c>
      <c r="H11" s="45">
        <f t="shared" ref="H11:H25" si="1">G11*1.2824</f>
        <v>0.65402400000000005</v>
      </c>
      <c r="I11" s="46">
        <f t="shared" si="0"/>
        <v>988.62921863999998</v>
      </c>
    </row>
    <row r="12" spans="1:11" ht="38.25">
      <c r="A12" s="41" t="s">
        <v>1</v>
      </c>
      <c r="B12" s="50" t="s">
        <v>222</v>
      </c>
      <c r="C12" s="41" t="s">
        <v>11</v>
      </c>
      <c r="D12" s="113" t="s">
        <v>169</v>
      </c>
      <c r="E12" s="41" t="s">
        <v>41</v>
      </c>
      <c r="F12" s="43" t="s">
        <v>45</v>
      </c>
      <c r="G12" s="51">
        <f>COMPOSIÇÃO!H14</f>
        <v>1731.28</v>
      </c>
      <c r="H12" s="45">
        <f t="shared" si="1"/>
        <v>2220.1934719999999</v>
      </c>
      <c r="I12" s="46">
        <f t="shared" si="0"/>
        <v>2220.1934719999999</v>
      </c>
    </row>
    <row r="13" spans="1:11" ht="51">
      <c r="A13" s="41" t="s">
        <v>0</v>
      </c>
      <c r="B13" s="47">
        <v>73658</v>
      </c>
      <c r="C13" s="41" t="s">
        <v>12</v>
      </c>
      <c r="D13" s="113" t="s">
        <v>509</v>
      </c>
      <c r="E13" s="41" t="s">
        <v>41</v>
      </c>
      <c r="F13" s="43" t="s">
        <v>45</v>
      </c>
      <c r="G13" s="52">
        <v>483.82</v>
      </c>
      <c r="H13" s="45">
        <f t="shared" si="1"/>
        <v>620.45076800000004</v>
      </c>
      <c r="I13" s="46">
        <f t="shared" si="0"/>
        <v>620.45076800000004</v>
      </c>
    </row>
    <row r="14" spans="1:11">
      <c r="A14" s="41" t="s">
        <v>1</v>
      </c>
      <c r="B14" s="50" t="s">
        <v>48</v>
      </c>
      <c r="C14" s="41" t="s">
        <v>13</v>
      </c>
      <c r="D14" s="42" t="s">
        <v>30</v>
      </c>
      <c r="E14" s="41" t="s">
        <v>41</v>
      </c>
      <c r="F14" s="43" t="s">
        <v>45</v>
      </c>
      <c r="G14" s="52">
        <f>COMPOSIÇÃO!H30</f>
        <v>1309.972</v>
      </c>
      <c r="H14" s="45">
        <f t="shared" si="1"/>
        <v>1679.9080927999998</v>
      </c>
      <c r="I14" s="46">
        <f t="shared" si="0"/>
        <v>1679.9080927999998</v>
      </c>
    </row>
    <row r="15" spans="1:11" ht="38.25">
      <c r="A15" s="41" t="s">
        <v>1</v>
      </c>
      <c r="B15" s="50" t="s">
        <v>5</v>
      </c>
      <c r="C15" s="41" t="s">
        <v>14</v>
      </c>
      <c r="D15" s="42" t="s">
        <v>170</v>
      </c>
      <c r="E15" s="41" t="s">
        <v>40</v>
      </c>
      <c r="F15" s="43">
        <f>'MEMORIAL DE CALCULO'!D10</f>
        <v>14</v>
      </c>
      <c r="G15" s="52">
        <f>COMPOSIÇÃO!H70</f>
        <v>162.72810000000001</v>
      </c>
      <c r="H15" s="45">
        <f t="shared" si="1"/>
        <v>208.68251544</v>
      </c>
      <c r="I15" s="46">
        <f t="shared" si="0"/>
        <v>2921.5552161599999</v>
      </c>
    </row>
    <row r="16" spans="1:11" s="4" customFormat="1">
      <c r="A16" s="54"/>
      <c r="B16" s="54"/>
      <c r="C16" s="54">
        <v>2</v>
      </c>
      <c r="D16" s="55" t="s">
        <v>31</v>
      </c>
      <c r="E16" s="54"/>
      <c r="F16" s="60"/>
      <c r="G16" s="61"/>
      <c r="H16" s="58">
        <f>TRUNC(G16*(1+$F$4),4)</f>
        <v>0</v>
      </c>
      <c r="I16" s="59">
        <f>SUM(I17:I25)</f>
        <v>92345.948286566549</v>
      </c>
    </row>
    <row r="17" spans="1:12" ht="25.5">
      <c r="A17" s="41" t="s">
        <v>1</v>
      </c>
      <c r="B17" s="50" t="s">
        <v>231</v>
      </c>
      <c r="C17" s="133" t="s">
        <v>389</v>
      </c>
      <c r="D17" s="113" t="s">
        <v>32</v>
      </c>
      <c r="E17" s="41" t="s">
        <v>40</v>
      </c>
      <c r="F17" s="43" t="s">
        <v>171</v>
      </c>
      <c r="G17" s="52">
        <f>COMPOSIÇÃO!H79</f>
        <v>51.878699999999995</v>
      </c>
      <c r="H17" s="45">
        <f t="shared" si="1"/>
        <v>66.529244879999993</v>
      </c>
      <c r="I17" s="49">
        <f t="shared" ref="I17:I22" si="2">H17*F17</f>
        <v>32299.948389239995</v>
      </c>
    </row>
    <row r="18" spans="1:12" ht="25.5">
      <c r="A18" s="41" t="s">
        <v>1</v>
      </c>
      <c r="B18" s="50" t="s">
        <v>234</v>
      </c>
      <c r="C18" s="133" t="s">
        <v>739</v>
      </c>
      <c r="D18" s="113" t="s">
        <v>573</v>
      </c>
      <c r="E18" s="41" t="s">
        <v>40</v>
      </c>
      <c r="F18" s="43" t="s">
        <v>171</v>
      </c>
      <c r="G18" s="52">
        <f>COMPOSIÇÃO!H86</f>
        <v>52.854999999999997</v>
      </c>
      <c r="H18" s="45">
        <f t="shared" si="1"/>
        <v>67.781251999999995</v>
      </c>
      <c r="I18" s="49">
        <f t="shared" si="2"/>
        <v>32907.797845999994</v>
      </c>
    </row>
    <row r="19" spans="1:12" ht="51">
      <c r="A19" s="41" t="s">
        <v>0</v>
      </c>
      <c r="B19" s="47">
        <v>94219</v>
      </c>
      <c r="C19" s="133" t="s">
        <v>740</v>
      </c>
      <c r="D19" s="113" t="s">
        <v>519</v>
      </c>
      <c r="E19" s="41" t="s">
        <v>43</v>
      </c>
      <c r="F19" s="43" t="s">
        <v>172</v>
      </c>
      <c r="G19" s="48">
        <v>30.12</v>
      </c>
      <c r="H19" s="45">
        <f t="shared" si="1"/>
        <v>38.625888000000003</v>
      </c>
      <c r="I19" s="49">
        <f t="shared" si="2"/>
        <v>1689.8826000000001</v>
      </c>
    </row>
    <row r="20" spans="1:12" ht="38.25">
      <c r="A20" s="41" t="s">
        <v>0</v>
      </c>
      <c r="B20" s="47">
        <v>94228</v>
      </c>
      <c r="C20" s="133" t="s">
        <v>15</v>
      </c>
      <c r="D20" s="113" t="s">
        <v>518</v>
      </c>
      <c r="E20" s="41" t="s">
        <v>43</v>
      </c>
      <c r="F20" s="43">
        <v>119.56</v>
      </c>
      <c r="G20" s="48">
        <v>62.71</v>
      </c>
      <c r="H20" s="45">
        <f t="shared" si="1"/>
        <v>80.419303999999997</v>
      </c>
      <c r="I20" s="49">
        <f t="shared" si="2"/>
        <v>9614.9319862400007</v>
      </c>
    </row>
    <row r="21" spans="1:12" ht="25.5">
      <c r="A21" s="41" t="s">
        <v>0</v>
      </c>
      <c r="B21" s="47">
        <v>94231</v>
      </c>
      <c r="C21" s="133" t="s">
        <v>741</v>
      </c>
      <c r="D21" s="139" t="s">
        <v>235</v>
      </c>
      <c r="E21" s="41" t="s">
        <v>43</v>
      </c>
      <c r="F21" s="43">
        <v>276.63</v>
      </c>
      <c r="G21" s="48">
        <v>34.22</v>
      </c>
      <c r="H21" s="45">
        <f t="shared" si="1"/>
        <v>43.883727999999998</v>
      </c>
      <c r="I21" s="49">
        <f t="shared" si="2"/>
        <v>12139.555676639999</v>
      </c>
    </row>
    <row r="22" spans="1:12" ht="63.75">
      <c r="A22" s="133" t="s">
        <v>0</v>
      </c>
      <c r="B22" s="47">
        <v>72110</v>
      </c>
      <c r="C22" s="133" t="s">
        <v>742</v>
      </c>
      <c r="D22" s="139" t="s">
        <v>722</v>
      </c>
      <c r="E22" s="133" t="s">
        <v>40</v>
      </c>
      <c r="F22" s="320">
        <v>21.34</v>
      </c>
      <c r="G22" s="48">
        <v>56.74</v>
      </c>
      <c r="H22" s="45">
        <f t="shared" si="1"/>
        <v>72.763376000000008</v>
      </c>
      <c r="I22" s="49">
        <f t="shared" si="2"/>
        <v>1552.7704438400001</v>
      </c>
    </row>
    <row r="23" spans="1:12" ht="25.5">
      <c r="A23" s="133" t="s">
        <v>574</v>
      </c>
      <c r="B23" s="47">
        <v>6</v>
      </c>
      <c r="C23" s="133" t="s">
        <v>743</v>
      </c>
      <c r="D23" s="139" t="s">
        <v>723</v>
      </c>
      <c r="E23" s="133" t="s">
        <v>40</v>
      </c>
      <c r="F23" s="320">
        <v>18.739999999999998</v>
      </c>
      <c r="G23" s="48">
        <f>COMPOSIÇÃO!H96</f>
        <v>36.480666999999997</v>
      </c>
      <c r="H23" s="45">
        <f t="shared" si="1"/>
        <v>46.782807360799993</v>
      </c>
      <c r="I23" s="49">
        <f t="shared" ref="I23:I25" si="3">H23*F23</f>
        <v>876.70980994139177</v>
      </c>
    </row>
    <row r="24" spans="1:12" ht="25.5">
      <c r="A24" s="133" t="s">
        <v>574</v>
      </c>
      <c r="B24" s="47">
        <v>7</v>
      </c>
      <c r="C24" s="133" t="s">
        <v>744</v>
      </c>
      <c r="D24" s="139" t="s">
        <v>724</v>
      </c>
      <c r="E24" s="133" t="s">
        <v>40</v>
      </c>
      <c r="F24" s="320">
        <v>6.68</v>
      </c>
      <c r="G24" s="48">
        <f>COMPOSIÇÃO!H106</f>
        <v>45.238386999999996</v>
      </c>
      <c r="H24" s="45">
        <f t="shared" si="1"/>
        <v>58.013707488799994</v>
      </c>
      <c r="I24" s="49">
        <f t="shared" si="3"/>
        <v>387.53156602518396</v>
      </c>
    </row>
    <row r="25" spans="1:12" ht="38.25">
      <c r="A25" s="133" t="s">
        <v>0</v>
      </c>
      <c r="B25" s="47">
        <v>96111</v>
      </c>
      <c r="C25" s="133" t="s">
        <v>745</v>
      </c>
      <c r="D25" s="139" t="s">
        <v>734</v>
      </c>
      <c r="E25" s="133" t="s">
        <v>40</v>
      </c>
      <c r="F25" s="320">
        <v>21.34</v>
      </c>
      <c r="G25" s="48">
        <v>32.04</v>
      </c>
      <c r="H25" s="45">
        <f t="shared" si="1"/>
        <v>41.088096</v>
      </c>
      <c r="I25" s="49">
        <f t="shared" si="3"/>
        <v>876.81996863999996</v>
      </c>
    </row>
    <row r="26" spans="1:12" s="4" customFormat="1">
      <c r="A26" s="54"/>
      <c r="B26" s="54"/>
      <c r="C26" s="54">
        <v>3</v>
      </c>
      <c r="D26" s="55" t="s">
        <v>33</v>
      </c>
      <c r="E26" s="54"/>
      <c r="F26" s="60"/>
      <c r="G26" s="61"/>
      <c r="H26" s="58">
        <f>TRUNC(G26*(1+$F$4),2)</f>
        <v>0</v>
      </c>
      <c r="I26" s="59">
        <f>SUM(I27:I34)</f>
        <v>135331.47245855999</v>
      </c>
    </row>
    <row r="27" spans="1:12">
      <c r="A27" s="53"/>
      <c r="B27" s="53"/>
      <c r="C27" s="53"/>
      <c r="D27" s="55" t="s">
        <v>34</v>
      </c>
      <c r="E27" s="53"/>
      <c r="F27" s="56"/>
      <c r="G27" s="57"/>
      <c r="H27" s="58">
        <f>TRUNC(G27*(1+$F$4),2)</f>
        <v>0</v>
      </c>
      <c r="I27" s="68"/>
    </row>
    <row r="28" spans="1:12" ht="38.25">
      <c r="A28" s="41" t="s">
        <v>0</v>
      </c>
      <c r="B28" s="47">
        <v>1347</v>
      </c>
      <c r="C28" s="133" t="s">
        <v>16</v>
      </c>
      <c r="D28" s="139" t="s">
        <v>520</v>
      </c>
      <c r="E28" s="41" t="s">
        <v>40</v>
      </c>
      <c r="F28" s="43">
        <v>750.35</v>
      </c>
      <c r="G28" s="44">
        <v>26.17</v>
      </c>
      <c r="H28" s="45">
        <f t="shared" ref="H28:H89" si="4">G28*1.2824</f>
        <v>33.560408000000002</v>
      </c>
      <c r="I28" s="49">
        <f t="shared" ref="I28:I34" si="5">H28*F28</f>
        <v>25182.052142800003</v>
      </c>
    </row>
    <row r="29" spans="1:12" ht="38.25">
      <c r="A29" s="41" t="s">
        <v>0</v>
      </c>
      <c r="B29" s="47">
        <v>92916</v>
      </c>
      <c r="C29" s="133" t="s">
        <v>17</v>
      </c>
      <c r="D29" s="139" t="s">
        <v>521</v>
      </c>
      <c r="E29" s="41" t="s">
        <v>44</v>
      </c>
      <c r="F29" s="43">
        <v>2325.6999999999998</v>
      </c>
      <c r="G29" s="44">
        <v>8.7100000000000009</v>
      </c>
      <c r="H29" s="45">
        <f t="shared" si="4"/>
        <v>11.169704000000001</v>
      </c>
      <c r="I29" s="49">
        <f t="shared" si="5"/>
        <v>25977.3805928</v>
      </c>
    </row>
    <row r="30" spans="1:12" ht="51">
      <c r="A30" s="41" t="s">
        <v>0</v>
      </c>
      <c r="B30" s="112">
        <v>92775</v>
      </c>
      <c r="C30" s="133" t="s">
        <v>746</v>
      </c>
      <c r="D30" s="113" t="s">
        <v>522</v>
      </c>
      <c r="E30" s="41" t="s">
        <v>44</v>
      </c>
      <c r="F30" s="43">
        <v>863.7</v>
      </c>
      <c r="G30" s="48">
        <v>11.17</v>
      </c>
      <c r="H30" s="45">
        <f t="shared" si="4"/>
        <v>14.324408</v>
      </c>
      <c r="I30" s="49">
        <f t="shared" si="5"/>
        <v>12371.991189600001</v>
      </c>
    </row>
    <row r="31" spans="1:12" ht="38.25">
      <c r="A31" s="41" t="s">
        <v>0</v>
      </c>
      <c r="B31" s="47">
        <v>34481</v>
      </c>
      <c r="C31" s="133" t="s">
        <v>18</v>
      </c>
      <c r="D31" s="113" t="s">
        <v>523</v>
      </c>
      <c r="E31" s="41" t="s">
        <v>42</v>
      </c>
      <c r="F31" s="43">
        <v>18.079999999999998</v>
      </c>
      <c r="G31" s="48">
        <v>403.54</v>
      </c>
      <c r="H31" s="45">
        <f t="shared" si="4"/>
        <v>517.49969599999997</v>
      </c>
      <c r="I31" s="49">
        <f t="shared" si="5"/>
        <v>9356.3945036799978</v>
      </c>
    </row>
    <row r="32" spans="1:12" ht="51">
      <c r="A32" s="133" t="s">
        <v>198</v>
      </c>
      <c r="B32" s="319" t="s">
        <v>736</v>
      </c>
      <c r="C32" s="133" t="s">
        <v>19</v>
      </c>
      <c r="D32" s="113" t="s">
        <v>735</v>
      </c>
      <c r="E32" s="133" t="s">
        <v>42</v>
      </c>
      <c r="F32" s="43">
        <v>81.12</v>
      </c>
      <c r="G32" s="48">
        <v>362.26</v>
      </c>
      <c r="H32" s="45">
        <f t="shared" si="4"/>
        <v>464.56222399999996</v>
      </c>
      <c r="I32" s="49">
        <f t="shared" si="5"/>
        <v>37685.287610879997</v>
      </c>
      <c r="L32" s="3"/>
    </row>
    <row r="33" spans="1:12" ht="25.5">
      <c r="A33" s="41" t="s">
        <v>0</v>
      </c>
      <c r="B33" s="41">
        <v>93182</v>
      </c>
      <c r="C33" s="133" t="s">
        <v>20</v>
      </c>
      <c r="D33" s="139" t="s">
        <v>580</v>
      </c>
      <c r="E33" s="41" t="s">
        <v>43</v>
      </c>
      <c r="F33" s="43">
        <v>138.9</v>
      </c>
      <c r="G33" s="44">
        <v>19.13</v>
      </c>
      <c r="H33" s="45">
        <f t="shared" si="4"/>
        <v>24.532311999999997</v>
      </c>
      <c r="I33" s="49">
        <f t="shared" si="5"/>
        <v>3407.5381367999998</v>
      </c>
      <c r="L33" s="3"/>
    </row>
    <row r="34" spans="1:12" ht="51">
      <c r="A34" s="133" t="s">
        <v>198</v>
      </c>
      <c r="B34" s="41">
        <v>92510</v>
      </c>
      <c r="C34" s="133" t="s">
        <v>721</v>
      </c>
      <c r="D34" s="139" t="s">
        <v>737</v>
      </c>
      <c r="E34" s="133" t="s">
        <v>40</v>
      </c>
      <c r="F34" s="43">
        <v>508.37</v>
      </c>
      <c r="G34" s="44">
        <v>32.75</v>
      </c>
      <c r="H34" s="45">
        <f t="shared" si="4"/>
        <v>41.998599999999996</v>
      </c>
      <c r="I34" s="49">
        <f t="shared" si="5"/>
        <v>21350.828281999999</v>
      </c>
      <c r="L34" s="3"/>
    </row>
    <row r="35" spans="1:12">
      <c r="A35" s="53"/>
      <c r="B35" s="53"/>
      <c r="C35" s="54">
        <v>4</v>
      </c>
      <c r="D35" s="55" t="s">
        <v>593</v>
      </c>
      <c r="E35" s="53"/>
      <c r="F35" s="56"/>
      <c r="G35" s="57"/>
      <c r="H35" s="58">
        <f>TRUNC(G35*(1+$F$4),2)</f>
        <v>0</v>
      </c>
      <c r="I35" s="59">
        <f>SUM(I36:I43)</f>
        <v>133776.49670221761</v>
      </c>
      <c r="L35" s="2"/>
    </row>
    <row r="36" spans="1:12" ht="63.75">
      <c r="A36" s="41" t="s">
        <v>0</v>
      </c>
      <c r="B36" s="47">
        <v>87504</v>
      </c>
      <c r="C36" s="133" t="s">
        <v>415</v>
      </c>
      <c r="D36" s="113" t="s">
        <v>582</v>
      </c>
      <c r="E36" s="41" t="s">
        <v>40</v>
      </c>
      <c r="F36" s="43" t="s">
        <v>173</v>
      </c>
      <c r="G36" s="48">
        <v>56.9</v>
      </c>
      <c r="H36" s="45">
        <f t="shared" si="4"/>
        <v>72.968559999999997</v>
      </c>
      <c r="I36" s="49">
        <f>H36*F36</f>
        <v>87730.829373599991</v>
      </c>
      <c r="L36" s="3"/>
    </row>
    <row r="37" spans="1:12">
      <c r="A37" s="36"/>
      <c r="B37" s="36"/>
      <c r="C37" s="36"/>
      <c r="D37" s="63" t="s">
        <v>35</v>
      </c>
      <c r="E37" s="36"/>
      <c r="F37" s="36"/>
      <c r="G37" s="36"/>
      <c r="H37" s="65">
        <f>TRUNC(G37*(1+$F$4),2)</f>
        <v>0</v>
      </c>
      <c r="I37" s="36"/>
    </row>
    <row r="38" spans="1:12">
      <c r="A38" s="133" t="s">
        <v>574</v>
      </c>
      <c r="B38" s="151" t="s">
        <v>314</v>
      </c>
      <c r="C38" s="133" t="s">
        <v>747</v>
      </c>
      <c r="D38" s="113" t="s">
        <v>583</v>
      </c>
      <c r="E38" s="133" t="s">
        <v>43</v>
      </c>
      <c r="F38" s="43">
        <v>132.18</v>
      </c>
      <c r="G38" s="51">
        <f>COMPOSIÇÃO!H131</f>
        <v>132.81980000000001</v>
      </c>
      <c r="H38" s="45">
        <f t="shared" si="4"/>
        <v>170.32811152000002</v>
      </c>
      <c r="I38" s="49">
        <f t="shared" ref="I38:I43" si="6">H38*F38</f>
        <v>22513.969780713604</v>
      </c>
    </row>
    <row r="39" spans="1:12" ht="38.25">
      <c r="A39" s="133" t="s">
        <v>0</v>
      </c>
      <c r="B39" s="151" t="s">
        <v>586</v>
      </c>
      <c r="C39" s="133" t="s">
        <v>748</v>
      </c>
      <c r="D39" s="113" t="s">
        <v>587</v>
      </c>
      <c r="E39" s="133" t="s">
        <v>43</v>
      </c>
      <c r="F39" s="43">
        <v>132.18</v>
      </c>
      <c r="G39" s="51">
        <v>100.7</v>
      </c>
      <c r="H39" s="45">
        <f t="shared" si="4"/>
        <v>129.13767999999999</v>
      </c>
      <c r="I39" s="49">
        <f t="shared" si="6"/>
        <v>17069.418542399999</v>
      </c>
    </row>
    <row r="40" spans="1:12">
      <c r="A40" s="133" t="s">
        <v>0</v>
      </c>
      <c r="B40" s="151" t="s">
        <v>589</v>
      </c>
      <c r="C40" s="133" t="s">
        <v>749</v>
      </c>
      <c r="D40" s="113" t="s">
        <v>588</v>
      </c>
      <c r="E40" s="133" t="s">
        <v>40</v>
      </c>
      <c r="F40" s="43">
        <v>2.4</v>
      </c>
      <c r="G40" s="51">
        <v>383.34</v>
      </c>
      <c r="H40" s="45">
        <f t="shared" si="4"/>
        <v>491.59521599999994</v>
      </c>
      <c r="I40" s="49">
        <f t="shared" si="6"/>
        <v>1179.8285183999999</v>
      </c>
    </row>
    <row r="41" spans="1:12">
      <c r="A41" s="133" t="s">
        <v>0</v>
      </c>
      <c r="B41" s="151" t="s">
        <v>589</v>
      </c>
      <c r="C41" s="133" t="s">
        <v>750</v>
      </c>
      <c r="D41" s="113" t="s">
        <v>588</v>
      </c>
      <c r="E41" s="133" t="s">
        <v>40</v>
      </c>
      <c r="F41" s="43">
        <v>6</v>
      </c>
      <c r="G41" s="51">
        <v>383.34</v>
      </c>
      <c r="H41" s="45">
        <f t="shared" si="4"/>
        <v>491.59521599999994</v>
      </c>
      <c r="I41" s="49">
        <f t="shared" si="6"/>
        <v>2949.5712959999996</v>
      </c>
    </row>
    <row r="42" spans="1:12" ht="51">
      <c r="A42" s="133" t="s">
        <v>0</v>
      </c>
      <c r="B42" s="151" t="s">
        <v>590</v>
      </c>
      <c r="C42" s="133" t="s">
        <v>751</v>
      </c>
      <c r="D42" s="113" t="s">
        <v>591</v>
      </c>
      <c r="E42" s="133" t="s">
        <v>40</v>
      </c>
      <c r="F42" s="43">
        <v>211.48</v>
      </c>
      <c r="G42" s="51">
        <v>5.05</v>
      </c>
      <c r="H42" s="45">
        <f t="shared" si="4"/>
        <v>6.4761199999999999</v>
      </c>
      <c r="I42" s="49">
        <f t="shared" si="6"/>
        <v>1369.5698576</v>
      </c>
    </row>
    <row r="43" spans="1:12">
      <c r="A43" s="133" t="s">
        <v>574</v>
      </c>
      <c r="B43" s="151" t="s">
        <v>321</v>
      </c>
      <c r="C43" s="133" t="s">
        <v>752</v>
      </c>
      <c r="D43" s="113" t="s">
        <v>592</v>
      </c>
      <c r="E43" s="133" t="s">
        <v>40</v>
      </c>
      <c r="F43" s="43">
        <v>211.48</v>
      </c>
      <c r="G43" s="51">
        <f>COMPOSIÇÃO!H138</f>
        <v>3.5519999999999996</v>
      </c>
      <c r="H43" s="45">
        <f t="shared" si="4"/>
        <v>4.5550847999999995</v>
      </c>
      <c r="I43" s="49">
        <f t="shared" si="6"/>
        <v>963.30933350399982</v>
      </c>
    </row>
    <row r="44" spans="1:12">
      <c r="A44" s="53"/>
      <c r="B44" s="53"/>
      <c r="C44" s="54">
        <v>5</v>
      </c>
      <c r="D44" s="55" t="s">
        <v>36</v>
      </c>
      <c r="E44" s="53"/>
      <c r="F44" s="56"/>
      <c r="G44" s="57"/>
      <c r="H44" s="58">
        <f t="shared" si="4"/>
        <v>0</v>
      </c>
      <c r="I44" s="59">
        <f>SUM(I45:I47)</f>
        <v>3335.0348315199999</v>
      </c>
    </row>
    <row r="45" spans="1:12" ht="25.5">
      <c r="A45" s="41" t="s">
        <v>0</v>
      </c>
      <c r="B45" s="47" t="s">
        <v>6</v>
      </c>
      <c r="C45" s="133" t="s">
        <v>21</v>
      </c>
      <c r="D45" s="113" t="s">
        <v>527</v>
      </c>
      <c r="E45" s="41" t="s">
        <v>40</v>
      </c>
      <c r="F45" s="43" t="s">
        <v>174</v>
      </c>
      <c r="G45" s="102">
        <v>8.7799999999999994</v>
      </c>
      <c r="H45" s="45">
        <f t="shared" si="4"/>
        <v>11.259471999999999</v>
      </c>
      <c r="I45" s="49">
        <f>H45*F45</f>
        <v>3163.5738478399999</v>
      </c>
    </row>
    <row r="46" spans="1:12" ht="25.5">
      <c r="A46" s="41" t="s">
        <v>0</v>
      </c>
      <c r="B46" s="47">
        <v>83737</v>
      </c>
      <c r="C46" s="133" t="s">
        <v>22</v>
      </c>
      <c r="D46" s="113" t="s">
        <v>528</v>
      </c>
      <c r="E46" s="41" t="s">
        <v>40</v>
      </c>
      <c r="F46" s="43" t="s">
        <v>47</v>
      </c>
      <c r="G46" s="44">
        <v>58.64</v>
      </c>
      <c r="H46" s="45">
        <f t="shared" si="4"/>
        <v>75.199935999999994</v>
      </c>
      <c r="I46" s="49">
        <f>H46*F46</f>
        <v>120.31989759999999</v>
      </c>
    </row>
    <row r="47" spans="1:12" ht="25.5">
      <c r="A47" s="41" t="s">
        <v>1</v>
      </c>
      <c r="B47" s="41">
        <v>10</v>
      </c>
      <c r="C47" s="133" t="s">
        <v>585</v>
      </c>
      <c r="D47" s="42" t="s">
        <v>37</v>
      </c>
      <c r="E47" s="41" t="s">
        <v>40</v>
      </c>
      <c r="F47" s="43" t="s">
        <v>47</v>
      </c>
      <c r="G47" s="44">
        <f>COMPOSIÇÃO!H147</f>
        <v>24.924499999999998</v>
      </c>
      <c r="H47" s="45">
        <f t="shared" si="4"/>
        <v>31.963178799999998</v>
      </c>
      <c r="I47" s="49">
        <f>H47*F47</f>
        <v>51.141086080000001</v>
      </c>
    </row>
    <row r="48" spans="1:12">
      <c r="A48" s="53"/>
      <c r="B48" s="53"/>
      <c r="C48" s="54">
        <v>6</v>
      </c>
      <c r="D48" s="55" t="s">
        <v>38</v>
      </c>
      <c r="E48" s="53"/>
      <c r="F48" s="56"/>
      <c r="G48" s="57"/>
      <c r="H48" s="58">
        <v>0</v>
      </c>
      <c r="I48" s="59">
        <f>SUM(I49:I72)</f>
        <v>273160.537680184</v>
      </c>
    </row>
    <row r="49" spans="1:9">
      <c r="A49" s="36"/>
      <c r="B49" s="36"/>
      <c r="C49" s="36"/>
      <c r="D49" s="63" t="s">
        <v>39</v>
      </c>
      <c r="E49" s="36"/>
      <c r="F49" s="37"/>
      <c r="G49" s="64"/>
      <c r="H49" s="45">
        <f t="shared" si="4"/>
        <v>0</v>
      </c>
      <c r="I49" s="66"/>
    </row>
    <row r="50" spans="1:9" ht="38.25">
      <c r="A50" s="41" t="s">
        <v>0</v>
      </c>
      <c r="B50" s="47">
        <v>94993</v>
      </c>
      <c r="C50" s="133" t="s">
        <v>23</v>
      </c>
      <c r="D50" s="113" t="s">
        <v>849</v>
      </c>
      <c r="E50" s="41" t="s">
        <v>40</v>
      </c>
      <c r="F50" s="43">
        <v>325.32</v>
      </c>
      <c r="G50" s="48">
        <v>50.81</v>
      </c>
      <c r="H50" s="45">
        <f t="shared" si="4"/>
        <v>65.158743999999999</v>
      </c>
      <c r="I50" s="49">
        <f t="shared" ref="I50:I56" si="7">H50*F50</f>
        <v>21197.442598080001</v>
      </c>
    </row>
    <row r="51" spans="1:9" ht="38.25">
      <c r="A51" s="41" t="s">
        <v>0</v>
      </c>
      <c r="B51" s="47">
        <v>94993</v>
      </c>
      <c r="C51" s="133" t="s">
        <v>24</v>
      </c>
      <c r="D51" s="108" t="s">
        <v>850</v>
      </c>
      <c r="E51" s="41" t="s">
        <v>40</v>
      </c>
      <c r="F51" s="43">
        <v>153.29</v>
      </c>
      <c r="G51" s="48">
        <v>50.81</v>
      </c>
      <c r="H51" s="45">
        <f t="shared" si="4"/>
        <v>65.158743999999999</v>
      </c>
      <c r="I51" s="49">
        <f t="shared" si="7"/>
        <v>9988.183867759999</v>
      </c>
    </row>
    <row r="52" spans="1:9" ht="38.25">
      <c r="A52" s="41" t="s">
        <v>0</v>
      </c>
      <c r="B52" s="47">
        <v>4720</v>
      </c>
      <c r="C52" s="133" t="s">
        <v>25</v>
      </c>
      <c r="D52" s="139" t="s">
        <v>529</v>
      </c>
      <c r="E52" s="41" t="s">
        <v>42</v>
      </c>
      <c r="F52" s="43" t="s">
        <v>175</v>
      </c>
      <c r="G52" s="67">
        <v>63.46</v>
      </c>
      <c r="H52" s="45">
        <f t="shared" si="4"/>
        <v>81.381103999999993</v>
      </c>
      <c r="I52" s="49">
        <f t="shared" si="7"/>
        <v>1707.3755619199999</v>
      </c>
    </row>
    <row r="53" spans="1:9" ht="38.25">
      <c r="A53" s="41" t="s">
        <v>0</v>
      </c>
      <c r="B53" s="47">
        <v>94263</v>
      </c>
      <c r="C53" s="133" t="s">
        <v>753</v>
      </c>
      <c r="D53" s="113" t="s">
        <v>530</v>
      </c>
      <c r="E53" s="41" t="s">
        <v>43</v>
      </c>
      <c r="F53" s="43" t="s">
        <v>176</v>
      </c>
      <c r="G53" s="48">
        <v>21.79</v>
      </c>
      <c r="H53" s="45">
        <f t="shared" si="4"/>
        <v>27.943496</v>
      </c>
      <c r="I53" s="49">
        <f t="shared" si="7"/>
        <v>1070.2358967999999</v>
      </c>
    </row>
    <row r="54" spans="1:9" ht="38.25">
      <c r="A54" s="41" t="s">
        <v>0</v>
      </c>
      <c r="B54" s="47">
        <v>94289</v>
      </c>
      <c r="C54" s="133" t="s">
        <v>754</v>
      </c>
      <c r="D54" s="113" t="s">
        <v>531</v>
      </c>
      <c r="E54" s="41" t="s">
        <v>40</v>
      </c>
      <c r="F54" s="43" t="s">
        <v>177</v>
      </c>
      <c r="G54" s="48">
        <v>33.44</v>
      </c>
      <c r="H54" s="45">
        <f t="shared" si="4"/>
        <v>42.883455999999995</v>
      </c>
      <c r="I54" s="49">
        <f t="shared" si="7"/>
        <v>656.97454591999997</v>
      </c>
    </row>
    <row r="55" spans="1:9" ht="25.5">
      <c r="A55" s="47" t="s">
        <v>0</v>
      </c>
      <c r="B55" s="47">
        <v>84191</v>
      </c>
      <c r="C55" s="133" t="s">
        <v>755</v>
      </c>
      <c r="D55" s="139" t="s">
        <v>532</v>
      </c>
      <c r="E55" s="133" t="s">
        <v>40</v>
      </c>
      <c r="F55" s="43">
        <v>418.26</v>
      </c>
      <c r="G55" s="48">
        <v>107.3</v>
      </c>
      <c r="H55" s="45">
        <f t="shared" si="4"/>
        <v>137.60151999999999</v>
      </c>
      <c r="I55" s="49">
        <f t="shared" si="7"/>
        <v>57553.211755199998</v>
      </c>
    </row>
    <row r="56" spans="1:9">
      <c r="A56" s="47" t="s">
        <v>0</v>
      </c>
      <c r="B56" s="47">
        <v>73850</v>
      </c>
      <c r="C56" s="133" t="s">
        <v>756</v>
      </c>
      <c r="D56" s="139" t="s">
        <v>581</v>
      </c>
      <c r="E56" s="41" t="s">
        <v>43</v>
      </c>
      <c r="F56" s="43">
        <v>342.44</v>
      </c>
      <c r="G56" s="48">
        <v>22.88</v>
      </c>
      <c r="H56" s="45">
        <f t="shared" si="4"/>
        <v>29.341311999999999</v>
      </c>
      <c r="I56" s="49">
        <f t="shared" si="7"/>
        <v>10047.63888128</v>
      </c>
    </row>
    <row r="57" spans="1:9">
      <c r="A57" s="53"/>
      <c r="B57" s="53"/>
      <c r="C57" s="53"/>
      <c r="D57" s="55" t="s">
        <v>73</v>
      </c>
      <c r="E57" s="53"/>
      <c r="F57" s="56"/>
      <c r="G57" s="57">
        <v>0</v>
      </c>
      <c r="H57" s="58">
        <f t="shared" si="4"/>
        <v>0</v>
      </c>
      <c r="I57" s="68">
        <f>G57*F57</f>
        <v>0</v>
      </c>
    </row>
    <row r="58" spans="1:9" ht="51">
      <c r="A58" s="41" t="s">
        <v>0</v>
      </c>
      <c r="B58" s="47">
        <v>87879</v>
      </c>
      <c r="C58" s="133" t="s">
        <v>757</v>
      </c>
      <c r="D58" s="113" t="s">
        <v>738</v>
      </c>
      <c r="E58" s="41" t="s">
        <v>40</v>
      </c>
      <c r="F58" s="43" t="s">
        <v>178</v>
      </c>
      <c r="G58" s="48">
        <v>2.82</v>
      </c>
      <c r="H58" s="45">
        <f t="shared" si="4"/>
        <v>3.6163679999999996</v>
      </c>
      <c r="I58" s="49">
        <f t="shared" ref="I58:I66" si="8">H58*F58</f>
        <v>3604.6509676799997</v>
      </c>
    </row>
    <row r="59" spans="1:9" ht="51">
      <c r="A59" s="41" t="s">
        <v>0</v>
      </c>
      <c r="B59" s="47">
        <v>87873</v>
      </c>
      <c r="C59" s="133" t="s">
        <v>758</v>
      </c>
      <c r="D59" s="113" t="s">
        <v>533</v>
      </c>
      <c r="E59" s="41" t="s">
        <v>40</v>
      </c>
      <c r="F59" s="43" t="s">
        <v>179</v>
      </c>
      <c r="G59" s="48">
        <v>3.73</v>
      </c>
      <c r="H59" s="45">
        <f t="shared" si="4"/>
        <v>4.7833519999999998</v>
      </c>
      <c r="I59" s="49">
        <f t="shared" si="8"/>
        <v>6373.7208729599997</v>
      </c>
    </row>
    <row r="60" spans="1:9" ht="63.75">
      <c r="A60" s="41" t="s">
        <v>0</v>
      </c>
      <c r="B60" s="47">
        <v>87535</v>
      </c>
      <c r="C60" s="133" t="s">
        <v>759</v>
      </c>
      <c r="D60" s="113" t="s">
        <v>851</v>
      </c>
      <c r="E60" s="41" t="s">
        <v>40</v>
      </c>
      <c r="F60" s="43" t="s">
        <v>180</v>
      </c>
      <c r="G60" s="48">
        <v>21.18</v>
      </c>
      <c r="H60" s="45">
        <f t="shared" si="4"/>
        <v>27.161231999999998</v>
      </c>
      <c r="I60" s="49">
        <f t="shared" si="8"/>
        <v>63265.028023679988</v>
      </c>
    </row>
    <row r="61" spans="1:9" ht="25.5">
      <c r="A61" s="41" t="s">
        <v>1</v>
      </c>
      <c r="B61" s="47">
        <v>11</v>
      </c>
      <c r="C61" s="133" t="s">
        <v>760</v>
      </c>
      <c r="D61" s="113" t="s">
        <v>603</v>
      </c>
      <c r="E61" s="41" t="s">
        <v>40</v>
      </c>
      <c r="F61" s="43">
        <v>194.32</v>
      </c>
      <c r="G61" s="48">
        <f>COMPOSIÇÃO!H156</f>
        <v>45.668499999999995</v>
      </c>
      <c r="H61" s="45">
        <f t="shared" si="4"/>
        <v>58.565284399999989</v>
      </c>
      <c r="I61" s="49">
        <f t="shared" si="8"/>
        <v>11380.406064607998</v>
      </c>
    </row>
    <row r="62" spans="1:9" ht="25.5">
      <c r="A62" s="41" t="s">
        <v>1</v>
      </c>
      <c r="B62" s="41">
        <v>12</v>
      </c>
      <c r="C62" s="133" t="s">
        <v>761</v>
      </c>
      <c r="D62" s="113" t="s">
        <v>75</v>
      </c>
      <c r="E62" s="41" t="s">
        <v>40</v>
      </c>
      <c r="F62" s="43" t="s">
        <v>181</v>
      </c>
      <c r="G62" s="48">
        <f>COMPOSIÇÃO!H164</f>
        <v>9.3309999999999995</v>
      </c>
      <c r="H62" s="45">
        <f t="shared" si="4"/>
        <v>11.9660744</v>
      </c>
      <c r="I62" s="49">
        <f t="shared" si="8"/>
        <v>12646.106408152</v>
      </c>
    </row>
    <row r="63" spans="1:9" ht="25.5">
      <c r="A63" s="41" t="s">
        <v>0</v>
      </c>
      <c r="B63" s="41">
        <v>88489</v>
      </c>
      <c r="C63" s="133" t="s">
        <v>762</v>
      </c>
      <c r="D63" s="113" t="s">
        <v>534</v>
      </c>
      <c r="E63" s="41" t="s">
        <v>40</v>
      </c>
      <c r="F63" s="43">
        <v>921.48</v>
      </c>
      <c r="G63" s="67">
        <v>9.86</v>
      </c>
      <c r="H63" s="45">
        <f t="shared" si="4"/>
        <v>12.644463999999999</v>
      </c>
      <c r="I63" s="49">
        <f t="shared" si="8"/>
        <v>11651.62068672</v>
      </c>
    </row>
    <row r="64" spans="1:9" ht="38.25">
      <c r="A64" s="41" t="s">
        <v>0</v>
      </c>
      <c r="B64" s="47">
        <v>84088</v>
      </c>
      <c r="C64" s="133" t="s">
        <v>763</v>
      </c>
      <c r="D64" s="139" t="s">
        <v>236</v>
      </c>
      <c r="E64" s="41" t="s">
        <v>43</v>
      </c>
      <c r="F64" s="43">
        <v>52.5</v>
      </c>
      <c r="G64" s="48">
        <v>64.959999999999994</v>
      </c>
      <c r="H64" s="45">
        <f t="shared" si="4"/>
        <v>83.304703999999987</v>
      </c>
      <c r="I64" s="49">
        <f t="shared" si="8"/>
        <v>4373.4969599999995</v>
      </c>
    </row>
    <row r="65" spans="1:9" ht="38.25">
      <c r="A65" s="41" t="s">
        <v>0</v>
      </c>
      <c r="B65" s="47">
        <v>88423</v>
      </c>
      <c r="C65" s="133" t="s">
        <v>764</v>
      </c>
      <c r="D65" s="113" t="s">
        <v>535</v>
      </c>
      <c r="E65" s="41" t="s">
        <v>40</v>
      </c>
      <c r="F65" s="43" t="s">
        <v>182</v>
      </c>
      <c r="G65" s="48">
        <v>13.56</v>
      </c>
      <c r="H65" s="45">
        <f t="shared" si="4"/>
        <v>17.389344000000001</v>
      </c>
      <c r="I65" s="49">
        <f t="shared" si="8"/>
        <v>17530.545473280003</v>
      </c>
    </row>
    <row r="66" spans="1:9">
      <c r="A66" s="133" t="s">
        <v>0</v>
      </c>
      <c r="B66" s="47">
        <v>79460</v>
      </c>
      <c r="C66" s="133" t="s">
        <v>765</v>
      </c>
      <c r="D66" s="139" t="s">
        <v>604</v>
      </c>
      <c r="E66" s="133" t="s">
        <v>40</v>
      </c>
      <c r="F66" s="43">
        <v>159.47</v>
      </c>
      <c r="G66" s="48">
        <v>35.03</v>
      </c>
      <c r="H66" s="45">
        <f t="shared" ref="H66" si="9">G66*1.2824</f>
        <v>44.922471999999999</v>
      </c>
      <c r="I66" s="49">
        <f t="shared" si="8"/>
        <v>7163.78660984</v>
      </c>
    </row>
    <row r="67" spans="1:9">
      <c r="A67" s="53"/>
      <c r="B67" s="53"/>
      <c r="C67" s="53"/>
      <c r="D67" s="55" t="s">
        <v>74</v>
      </c>
      <c r="E67" s="53"/>
      <c r="F67" s="56"/>
      <c r="G67" s="57">
        <v>0</v>
      </c>
      <c r="H67" s="58">
        <f t="shared" si="4"/>
        <v>0</v>
      </c>
      <c r="I67" s="68">
        <f>G67*F67</f>
        <v>0</v>
      </c>
    </row>
    <row r="68" spans="1:9" ht="38.25">
      <c r="A68" s="41" t="s">
        <v>0</v>
      </c>
      <c r="B68" s="47">
        <v>87885</v>
      </c>
      <c r="C68" s="133" t="s">
        <v>766</v>
      </c>
      <c r="D68" s="113" t="s">
        <v>536</v>
      </c>
      <c r="E68" s="41" t="s">
        <v>40</v>
      </c>
      <c r="F68" s="43">
        <v>508.37</v>
      </c>
      <c r="G68" s="48">
        <v>8.75</v>
      </c>
      <c r="H68" s="45">
        <f t="shared" si="4"/>
        <v>11.221</v>
      </c>
      <c r="I68" s="49">
        <f t="shared" ref="I68:I72" si="10">H68*F68</f>
        <v>5704.4197700000004</v>
      </c>
    </row>
    <row r="69" spans="1:9" ht="63.75">
      <c r="A69" s="41" t="s">
        <v>0</v>
      </c>
      <c r="B69" s="47">
        <v>87535</v>
      </c>
      <c r="C69" s="133" t="s">
        <v>767</v>
      </c>
      <c r="D69" s="113" t="s">
        <v>851</v>
      </c>
      <c r="E69" s="41" t="s">
        <v>40</v>
      </c>
      <c r="F69" s="43">
        <v>508.37</v>
      </c>
      <c r="G69" s="48">
        <v>21.18</v>
      </c>
      <c r="H69" s="45">
        <f t="shared" si="4"/>
        <v>27.161231999999998</v>
      </c>
      <c r="I69" s="49">
        <f t="shared" si="10"/>
        <v>13807.955511839999</v>
      </c>
    </row>
    <row r="70" spans="1:9" ht="25.5">
      <c r="A70" s="41" t="s">
        <v>1</v>
      </c>
      <c r="B70" s="41">
        <v>12</v>
      </c>
      <c r="C70" s="133" t="s">
        <v>768</v>
      </c>
      <c r="D70" s="113" t="s">
        <v>75</v>
      </c>
      <c r="E70" s="41" t="s">
        <v>40</v>
      </c>
      <c r="F70" s="43" t="s">
        <v>183</v>
      </c>
      <c r="G70" s="67">
        <f>G62</f>
        <v>9.3309999999999995</v>
      </c>
      <c r="H70" s="45">
        <f t="shared" si="4"/>
        <v>11.9660744</v>
      </c>
      <c r="I70" s="49">
        <f t="shared" si="10"/>
        <v>5603.2339985440003</v>
      </c>
    </row>
    <row r="71" spans="1:9" ht="25.5">
      <c r="A71" s="41" t="s">
        <v>0</v>
      </c>
      <c r="B71" s="47">
        <v>88488</v>
      </c>
      <c r="C71" s="133" t="s">
        <v>769</v>
      </c>
      <c r="D71" s="139" t="s">
        <v>537</v>
      </c>
      <c r="E71" s="41" t="s">
        <v>40</v>
      </c>
      <c r="F71" s="43" t="s">
        <v>183</v>
      </c>
      <c r="G71" s="48">
        <v>11.24</v>
      </c>
      <c r="H71" s="45">
        <f t="shared" si="4"/>
        <v>14.414175999999999</v>
      </c>
      <c r="I71" s="49">
        <f t="shared" si="10"/>
        <v>6749.5820537599993</v>
      </c>
    </row>
    <row r="72" spans="1:9" ht="38.25">
      <c r="A72" s="41" t="s">
        <v>0</v>
      </c>
      <c r="B72" s="47">
        <v>88423</v>
      </c>
      <c r="C72" s="133" t="s">
        <v>770</v>
      </c>
      <c r="D72" s="139" t="s">
        <v>538</v>
      </c>
      <c r="E72" s="41" t="s">
        <v>40</v>
      </c>
      <c r="F72" s="43" t="s">
        <v>184</v>
      </c>
      <c r="G72" s="48">
        <v>13.56</v>
      </c>
      <c r="H72" s="45">
        <f t="shared" si="4"/>
        <v>17.389344000000001</v>
      </c>
      <c r="I72" s="49">
        <f t="shared" si="10"/>
        <v>1084.9211721600002</v>
      </c>
    </row>
    <row r="73" spans="1:9">
      <c r="A73" s="53"/>
      <c r="B73" s="53"/>
      <c r="C73" s="54">
        <v>7</v>
      </c>
      <c r="D73" s="55" t="s">
        <v>76</v>
      </c>
      <c r="E73" s="53"/>
      <c r="F73" s="56"/>
      <c r="G73" s="57"/>
      <c r="H73" s="58">
        <f t="shared" si="4"/>
        <v>0</v>
      </c>
      <c r="I73" s="59">
        <f>SUM(I74:I86)</f>
        <v>114165.56645033065</v>
      </c>
    </row>
    <row r="74" spans="1:9">
      <c r="A74" s="36"/>
      <c r="B74" s="36"/>
      <c r="C74" s="36"/>
      <c r="D74" s="63" t="s">
        <v>77</v>
      </c>
      <c r="E74" s="36"/>
      <c r="F74" s="37"/>
      <c r="G74" s="64"/>
      <c r="H74" s="45">
        <f t="shared" si="4"/>
        <v>0</v>
      </c>
      <c r="I74" s="66"/>
    </row>
    <row r="75" spans="1:9" ht="38.25">
      <c r="A75" s="41" t="s">
        <v>0</v>
      </c>
      <c r="B75" s="47">
        <v>90822</v>
      </c>
      <c r="C75" s="133" t="s">
        <v>26</v>
      </c>
      <c r="D75" s="113" t="s">
        <v>539</v>
      </c>
      <c r="E75" s="41" t="s">
        <v>41</v>
      </c>
      <c r="F75" s="43">
        <v>9</v>
      </c>
      <c r="G75" s="44">
        <v>278.85000000000002</v>
      </c>
      <c r="H75" s="45">
        <f t="shared" si="4"/>
        <v>357.59724</v>
      </c>
      <c r="I75" s="49">
        <f t="shared" ref="I75:I80" si="11">H75*F75</f>
        <v>3218.3751600000001</v>
      </c>
    </row>
    <row r="76" spans="1:9" ht="38.25">
      <c r="A76" s="41" t="s">
        <v>0</v>
      </c>
      <c r="B76" s="47">
        <v>90823</v>
      </c>
      <c r="C76" s="133" t="s">
        <v>771</v>
      </c>
      <c r="D76" s="113" t="s">
        <v>540</v>
      </c>
      <c r="E76" s="41" t="s">
        <v>41</v>
      </c>
      <c r="F76" s="43" t="s">
        <v>148</v>
      </c>
      <c r="G76" s="44">
        <v>295.44</v>
      </c>
      <c r="H76" s="45">
        <f t="shared" si="4"/>
        <v>378.87225599999999</v>
      </c>
      <c r="I76" s="49">
        <f t="shared" si="11"/>
        <v>6440.8283519999995</v>
      </c>
    </row>
    <row r="77" spans="1:9" ht="38.25">
      <c r="A77" s="133" t="s">
        <v>574</v>
      </c>
      <c r="B77" s="47">
        <v>13</v>
      </c>
      <c r="C77" s="133" t="s">
        <v>27</v>
      </c>
      <c r="D77" s="113" t="s">
        <v>716</v>
      </c>
      <c r="E77" s="41" t="s">
        <v>41</v>
      </c>
      <c r="F77" s="43">
        <v>2</v>
      </c>
      <c r="G77" s="44">
        <f>COMPOSIÇÃO!H178</f>
        <v>436.80838</v>
      </c>
      <c r="H77" s="45">
        <f t="shared" si="4"/>
        <v>560.163066512</v>
      </c>
      <c r="I77" s="49">
        <f t="shared" si="11"/>
        <v>1120.326133024</v>
      </c>
    </row>
    <row r="78" spans="1:9" ht="38.25">
      <c r="A78" s="41" t="s">
        <v>0</v>
      </c>
      <c r="B78" s="47">
        <v>91307</v>
      </c>
      <c r="C78" s="133" t="s">
        <v>772</v>
      </c>
      <c r="D78" s="113" t="s">
        <v>541</v>
      </c>
      <c r="E78" s="41" t="s">
        <v>41</v>
      </c>
      <c r="F78" s="43">
        <v>28</v>
      </c>
      <c r="G78" s="44">
        <v>52.51</v>
      </c>
      <c r="H78" s="45">
        <f t="shared" si="4"/>
        <v>67.338824000000002</v>
      </c>
      <c r="I78" s="49">
        <f t="shared" si="11"/>
        <v>1885.4870720000001</v>
      </c>
    </row>
    <row r="79" spans="1:9" ht="25.5">
      <c r="A79" s="133" t="s">
        <v>574</v>
      </c>
      <c r="B79" s="41">
        <v>14</v>
      </c>
      <c r="C79" s="133" t="s">
        <v>50</v>
      </c>
      <c r="D79" s="113" t="s">
        <v>717</v>
      </c>
      <c r="E79" s="133" t="s">
        <v>40</v>
      </c>
      <c r="F79" s="43">
        <v>6.3</v>
      </c>
      <c r="G79" s="44">
        <f>COMPOSIÇÃO!H195</f>
        <v>268.81369699999993</v>
      </c>
      <c r="H79" s="45">
        <f t="shared" si="4"/>
        <v>344.72668503279994</v>
      </c>
      <c r="I79" s="49">
        <f t="shared" si="11"/>
        <v>2171.7781157066397</v>
      </c>
    </row>
    <row r="80" spans="1:9" ht="25.5">
      <c r="A80" s="41" t="s">
        <v>0</v>
      </c>
      <c r="B80" s="47" t="s">
        <v>237</v>
      </c>
      <c r="C80" s="133" t="s">
        <v>51</v>
      </c>
      <c r="D80" s="113" t="s">
        <v>542</v>
      </c>
      <c r="E80" s="41" t="s">
        <v>40</v>
      </c>
      <c r="F80" s="43">
        <v>129</v>
      </c>
      <c r="G80" s="67">
        <v>20.34</v>
      </c>
      <c r="H80" s="45">
        <f t="shared" si="4"/>
        <v>26.084015999999998</v>
      </c>
      <c r="I80" s="49">
        <f t="shared" si="11"/>
        <v>3364.8380639999996</v>
      </c>
    </row>
    <row r="81" spans="1:9">
      <c r="A81" s="53"/>
      <c r="B81" s="53"/>
      <c r="C81" s="53"/>
      <c r="D81" s="55" t="s">
        <v>78</v>
      </c>
      <c r="E81" s="53"/>
      <c r="F81" s="56"/>
      <c r="G81" s="57">
        <v>0</v>
      </c>
      <c r="H81" s="58">
        <f t="shared" si="4"/>
        <v>0</v>
      </c>
      <c r="I81" s="68">
        <f>G81*F81</f>
        <v>0</v>
      </c>
    </row>
    <row r="82" spans="1:9">
      <c r="A82" s="41" t="s">
        <v>1</v>
      </c>
      <c r="B82" s="41">
        <v>15</v>
      </c>
      <c r="C82" s="133" t="s">
        <v>52</v>
      </c>
      <c r="D82" s="113" t="s">
        <v>79</v>
      </c>
      <c r="E82" s="41" t="s">
        <v>40</v>
      </c>
      <c r="F82" s="43">
        <v>44</v>
      </c>
      <c r="G82" s="67">
        <f>COMPOSIÇÃO!H204</f>
        <v>731.63020000000006</v>
      </c>
      <c r="H82" s="45">
        <f t="shared" si="4"/>
        <v>938.24256848000005</v>
      </c>
      <c r="I82" s="49">
        <f t="shared" ref="I82:I86" si="12">H82*F82</f>
        <v>41282.673013120002</v>
      </c>
    </row>
    <row r="83" spans="1:9">
      <c r="A83" s="133" t="s">
        <v>0</v>
      </c>
      <c r="B83" s="41">
        <v>85010</v>
      </c>
      <c r="C83" s="133" t="s">
        <v>579</v>
      </c>
      <c r="D83" s="113" t="s">
        <v>612</v>
      </c>
      <c r="E83" s="41" t="s">
        <v>40</v>
      </c>
      <c r="F83" s="43">
        <v>20.190000000000001</v>
      </c>
      <c r="G83" s="67">
        <v>739.55</v>
      </c>
      <c r="H83" s="45">
        <f t="shared" si="4"/>
        <v>948.39891999999998</v>
      </c>
      <c r="I83" s="49">
        <f t="shared" si="12"/>
        <v>19148.174194800002</v>
      </c>
    </row>
    <row r="84" spans="1:9" ht="38.25">
      <c r="A84" s="133" t="s">
        <v>0</v>
      </c>
      <c r="B84" s="47">
        <v>91338</v>
      </c>
      <c r="C84" s="133" t="s">
        <v>53</v>
      </c>
      <c r="D84" s="113" t="s">
        <v>852</v>
      </c>
      <c r="E84" s="41" t="s">
        <v>40</v>
      </c>
      <c r="F84" s="43">
        <v>13.47</v>
      </c>
      <c r="G84" s="67">
        <v>1422.02</v>
      </c>
      <c r="H84" s="45">
        <f t="shared" si="4"/>
        <v>1823.598448</v>
      </c>
      <c r="I84" s="49">
        <f t="shared" si="12"/>
        <v>24563.87109456</v>
      </c>
    </row>
    <row r="85" spans="1:9">
      <c r="A85" s="41" t="s">
        <v>0</v>
      </c>
      <c r="B85" s="41" t="s">
        <v>49</v>
      </c>
      <c r="C85" s="133" t="s">
        <v>773</v>
      </c>
      <c r="D85" s="113" t="s">
        <v>80</v>
      </c>
      <c r="E85" s="41" t="s">
        <v>40</v>
      </c>
      <c r="F85" s="43">
        <v>64.19</v>
      </c>
      <c r="G85" s="67">
        <v>100.21</v>
      </c>
      <c r="H85" s="45">
        <f t="shared" si="4"/>
        <v>128.50930399999999</v>
      </c>
      <c r="I85" s="49">
        <f t="shared" si="12"/>
        <v>8249.012223759999</v>
      </c>
    </row>
    <row r="86" spans="1:9" ht="25.5">
      <c r="A86" s="133" t="s">
        <v>574</v>
      </c>
      <c r="B86" s="133">
        <v>16</v>
      </c>
      <c r="C86" s="133" t="s">
        <v>853</v>
      </c>
      <c r="D86" s="113" t="s">
        <v>578</v>
      </c>
      <c r="E86" s="133" t="s">
        <v>41</v>
      </c>
      <c r="F86" s="43">
        <v>1</v>
      </c>
      <c r="G86" s="67">
        <f>COMPOSIÇÃO!H213</f>
        <v>2121.1813999999999</v>
      </c>
      <c r="H86" s="45">
        <f t="shared" si="4"/>
        <v>2720.2030273599999</v>
      </c>
      <c r="I86" s="49">
        <f t="shared" si="12"/>
        <v>2720.2030273599999</v>
      </c>
    </row>
    <row r="87" spans="1:9">
      <c r="A87" s="53"/>
      <c r="B87" s="53"/>
      <c r="C87" s="54">
        <v>8</v>
      </c>
      <c r="D87" s="55" t="s">
        <v>81</v>
      </c>
      <c r="E87" s="53"/>
      <c r="F87" s="56"/>
      <c r="G87" s="57"/>
      <c r="H87" s="58">
        <f t="shared" si="4"/>
        <v>0</v>
      </c>
      <c r="I87" s="59">
        <f>SUM(I88:I126)</f>
        <v>72496.906104000009</v>
      </c>
    </row>
    <row r="88" spans="1:9" ht="25.5">
      <c r="A88" s="41" t="s">
        <v>1</v>
      </c>
      <c r="B88" s="41">
        <v>17</v>
      </c>
      <c r="C88" s="133" t="s">
        <v>54</v>
      </c>
      <c r="D88" s="113" t="s">
        <v>82</v>
      </c>
      <c r="E88" s="41" t="s">
        <v>88</v>
      </c>
      <c r="F88" s="43" t="s">
        <v>45</v>
      </c>
      <c r="G88" s="67">
        <f>COMPOSIÇÃO!H228</f>
        <v>944.54</v>
      </c>
      <c r="H88" s="45">
        <f t="shared" si="4"/>
        <v>1211.278096</v>
      </c>
      <c r="I88" s="49">
        <f>H88*F88</f>
        <v>1211.278096</v>
      </c>
    </row>
    <row r="89" spans="1:9">
      <c r="A89" s="53" t="s">
        <v>1</v>
      </c>
      <c r="B89" s="53"/>
      <c r="C89" s="53"/>
      <c r="D89" s="55" t="s">
        <v>83</v>
      </c>
      <c r="E89" s="53"/>
      <c r="F89" s="56"/>
      <c r="G89" s="69"/>
      <c r="H89" s="58">
        <f t="shared" si="4"/>
        <v>0</v>
      </c>
      <c r="I89" s="68">
        <f>G89*F89</f>
        <v>0</v>
      </c>
    </row>
    <row r="90" spans="1:9" ht="38.25">
      <c r="A90" s="41" t="s">
        <v>0</v>
      </c>
      <c r="B90" s="47" t="s">
        <v>253</v>
      </c>
      <c r="C90" s="133" t="s">
        <v>55</v>
      </c>
      <c r="D90" s="139" t="s">
        <v>543</v>
      </c>
      <c r="E90" s="41" t="s">
        <v>41</v>
      </c>
      <c r="F90" s="43" t="s">
        <v>188</v>
      </c>
      <c r="G90" s="44">
        <v>106.48</v>
      </c>
      <c r="H90" s="45">
        <f t="shared" ref="H90:H154" si="13">G90*1.2824</f>
        <v>136.54995199999999</v>
      </c>
      <c r="I90" s="49">
        <f t="shared" ref="I90:I107" si="14">H90*F90</f>
        <v>8329.5470719999994</v>
      </c>
    </row>
    <row r="91" spans="1:9" ht="38.25">
      <c r="A91" s="41" t="s">
        <v>0</v>
      </c>
      <c r="B91" s="47" t="s">
        <v>254</v>
      </c>
      <c r="C91" s="133" t="s">
        <v>56</v>
      </c>
      <c r="D91" s="139" t="s">
        <v>594</v>
      </c>
      <c r="E91" s="41" t="s">
        <v>41</v>
      </c>
      <c r="F91" s="43" t="s">
        <v>93</v>
      </c>
      <c r="G91" s="44">
        <v>80.58</v>
      </c>
      <c r="H91" s="45">
        <f t="shared" si="13"/>
        <v>103.335792</v>
      </c>
      <c r="I91" s="49">
        <f t="shared" si="14"/>
        <v>1136.693712</v>
      </c>
    </row>
    <row r="92" spans="1:9" ht="25.5">
      <c r="A92" s="133" t="s">
        <v>574</v>
      </c>
      <c r="B92" s="151" t="s">
        <v>1109</v>
      </c>
      <c r="C92" s="133" t="s">
        <v>57</v>
      </c>
      <c r="D92" s="113" t="s">
        <v>84</v>
      </c>
      <c r="E92" s="41" t="s">
        <v>41</v>
      </c>
      <c r="F92" s="43" t="s">
        <v>185</v>
      </c>
      <c r="G92" s="44">
        <f>COMPOSIÇÃO!H236</f>
        <v>54.73</v>
      </c>
      <c r="H92" s="45">
        <f t="shared" si="13"/>
        <v>70.185751999999994</v>
      </c>
      <c r="I92" s="49">
        <f t="shared" si="14"/>
        <v>1824.8295519999999</v>
      </c>
    </row>
    <row r="93" spans="1:9" ht="25.5">
      <c r="A93" s="133" t="s">
        <v>574</v>
      </c>
      <c r="B93" s="151" t="s">
        <v>1110</v>
      </c>
      <c r="C93" s="133" t="s">
        <v>774</v>
      </c>
      <c r="D93" s="113" t="s">
        <v>635</v>
      </c>
      <c r="E93" s="41" t="s">
        <v>41</v>
      </c>
      <c r="F93" s="43" t="s">
        <v>94</v>
      </c>
      <c r="G93" s="44">
        <f>COMPOSIÇÃO!H242</f>
        <v>33.79</v>
      </c>
      <c r="H93" s="45">
        <f t="shared" si="13"/>
        <v>43.332295999999999</v>
      </c>
      <c r="I93" s="49">
        <f t="shared" si="14"/>
        <v>129.99688800000001</v>
      </c>
    </row>
    <row r="94" spans="1:9" ht="25.5">
      <c r="A94" s="41" t="s">
        <v>1</v>
      </c>
      <c r="B94" s="41">
        <v>20</v>
      </c>
      <c r="C94" s="133" t="s">
        <v>58</v>
      </c>
      <c r="D94" s="113" t="s">
        <v>85</v>
      </c>
      <c r="E94" s="41" t="s">
        <v>41</v>
      </c>
      <c r="F94" s="43" t="s">
        <v>92</v>
      </c>
      <c r="G94" s="44">
        <f>COMPOSIÇÃO!H251</f>
        <v>163.44</v>
      </c>
      <c r="H94" s="45">
        <f t="shared" si="13"/>
        <v>209.59545599999998</v>
      </c>
      <c r="I94" s="49">
        <f t="shared" si="14"/>
        <v>419.19091199999997</v>
      </c>
    </row>
    <row r="95" spans="1:9" ht="25.5">
      <c r="A95" s="41" t="s">
        <v>0</v>
      </c>
      <c r="B95" s="47">
        <v>83399</v>
      </c>
      <c r="C95" s="133" t="s">
        <v>775</v>
      </c>
      <c r="D95" s="113" t="s">
        <v>544</v>
      </c>
      <c r="E95" s="41" t="s">
        <v>41</v>
      </c>
      <c r="F95" s="43" t="s">
        <v>92</v>
      </c>
      <c r="G95" s="44">
        <v>24.06</v>
      </c>
      <c r="H95" s="45">
        <f t="shared" si="13"/>
        <v>30.854543999999997</v>
      </c>
      <c r="I95" s="49">
        <f t="shared" si="14"/>
        <v>61.709087999999994</v>
      </c>
    </row>
    <row r="96" spans="1:9">
      <c r="A96" s="41" t="s">
        <v>1</v>
      </c>
      <c r="B96" s="41">
        <v>21</v>
      </c>
      <c r="C96" s="133" t="s">
        <v>59</v>
      </c>
      <c r="D96" s="113" t="s">
        <v>86</v>
      </c>
      <c r="E96" s="41" t="s">
        <v>89</v>
      </c>
      <c r="F96" s="43" t="s">
        <v>189</v>
      </c>
      <c r="G96" s="67">
        <f>COMPOSIÇÃO!H262</f>
        <v>158.30500000000001</v>
      </c>
      <c r="H96" s="45">
        <f t="shared" si="13"/>
        <v>203.01033200000001</v>
      </c>
      <c r="I96" s="49">
        <f t="shared" si="14"/>
        <v>20910.064195999999</v>
      </c>
    </row>
    <row r="97" spans="1:9" ht="38.25">
      <c r="A97" s="47" t="s">
        <v>0</v>
      </c>
      <c r="B97" s="47">
        <v>91945</v>
      </c>
      <c r="C97" s="133" t="s">
        <v>776</v>
      </c>
      <c r="D97" s="113" t="s">
        <v>545</v>
      </c>
      <c r="E97" s="41" t="s">
        <v>41</v>
      </c>
      <c r="F97" s="43" t="s">
        <v>94</v>
      </c>
      <c r="G97" s="44">
        <v>6.02</v>
      </c>
      <c r="H97" s="45">
        <f t="shared" si="13"/>
        <v>7.7200479999999994</v>
      </c>
      <c r="I97" s="49">
        <f t="shared" si="14"/>
        <v>23.160143999999999</v>
      </c>
    </row>
    <row r="98" spans="1:9" ht="38.25">
      <c r="A98" s="47" t="s">
        <v>0</v>
      </c>
      <c r="B98" s="47">
        <v>91995</v>
      </c>
      <c r="C98" s="133" t="s">
        <v>60</v>
      </c>
      <c r="D98" s="139" t="s">
        <v>546</v>
      </c>
      <c r="E98" s="41" t="s">
        <v>41</v>
      </c>
      <c r="F98" s="43" t="s">
        <v>190</v>
      </c>
      <c r="G98" s="44">
        <v>16.47</v>
      </c>
      <c r="H98" s="45">
        <f t="shared" si="13"/>
        <v>21.121127999999999</v>
      </c>
      <c r="I98" s="49">
        <f t="shared" si="14"/>
        <v>1541.8423439999999</v>
      </c>
    </row>
    <row r="99" spans="1:9" ht="25.5">
      <c r="A99" s="47" t="s">
        <v>0</v>
      </c>
      <c r="B99" s="47">
        <v>91993</v>
      </c>
      <c r="C99" s="133" t="s">
        <v>61</v>
      </c>
      <c r="D99" s="139" t="s">
        <v>547</v>
      </c>
      <c r="E99" s="41" t="s">
        <v>41</v>
      </c>
      <c r="F99" s="43" t="s">
        <v>145</v>
      </c>
      <c r="G99" s="44">
        <v>28.03</v>
      </c>
      <c r="H99" s="45">
        <f t="shared" si="13"/>
        <v>35.945672000000002</v>
      </c>
      <c r="I99" s="49">
        <f t="shared" si="14"/>
        <v>179.72836000000001</v>
      </c>
    </row>
    <row r="100" spans="1:9">
      <c r="A100" s="41" t="s">
        <v>1</v>
      </c>
      <c r="B100" s="41">
        <v>22</v>
      </c>
      <c r="C100" s="133" t="s">
        <v>62</v>
      </c>
      <c r="D100" s="278" t="s">
        <v>134</v>
      </c>
      <c r="E100" s="41" t="s">
        <v>41</v>
      </c>
      <c r="F100" s="43" t="s">
        <v>165</v>
      </c>
      <c r="G100" s="67">
        <f>COMPOSIÇÃO!H270</f>
        <v>50.599999999999994</v>
      </c>
      <c r="H100" s="45">
        <f t="shared" si="13"/>
        <v>64.889439999999993</v>
      </c>
      <c r="I100" s="49">
        <f t="shared" si="14"/>
        <v>908.45215999999994</v>
      </c>
    </row>
    <row r="101" spans="1:9" ht="38.25">
      <c r="A101" s="133" t="s">
        <v>0</v>
      </c>
      <c r="B101" s="41">
        <v>93141</v>
      </c>
      <c r="C101" s="133" t="s">
        <v>777</v>
      </c>
      <c r="D101" s="113" t="s">
        <v>611</v>
      </c>
      <c r="E101" s="41" t="s">
        <v>89</v>
      </c>
      <c r="F101" s="43">
        <v>135</v>
      </c>
      <c r="G101" s="51">
        <v>117.13</v>
      </c>
      <c r="H101" s="45">
        <f t="shared" si="13"/>
        <v>150.20751199999998</v>
      </c>
      <c r="I101" s="49">
        <f t="shared" si="14"/>
        <v>20278.014119999996</v>
      </c>
    </row>
    <row r="102" spans="1:9" ht="38.25">
      <c r="A102" s="41" t="s">
        <v>0</v>
      </c>
      <c r="B102" s="47">
        <v>91953</v>
      </c>
      <c r="C102" s="133" t="s">
        <v>778</v>
      </c>
      <c r="D102" s="139" t="s">
        <v>548</v>
      </c>
      <c r="E102" s="41" t="s">
        <v>41</v>
      </c>
      <c r="F102" s="43" t="s">
        <v>149</v>
      </c>
      <c r="G102" s="44">
        <v>16.670000000000002</v>
      </c>
      <c r="H102" s="45">
        <f t="shared" si="13"/>
        <v>21.377608000000002</v>
      </c>
      <c r="I102" s="49">
        <f t="shared" si="14"/>
        <v>384.79694400000005</v>
      </c>
    </row>
    <row r="103" spans="1:9" ht="38.25">
      <c r="A103" s="41" t="s">
        <v>0</v>
      </c>
      <c r="B103" s="47">
        <v>91965</v>
      </c>
      <c r="C103" s="133" t="s">
        <v>63</v>
      </c>
      <c r="D103" s="139" t="s">
        <v>610</v>
      </c>
      <c r="E103" s="41" t="s">
        <v>41</v>
      </c>
      <c r="F103" s="43" t="s">
        <v>191</v>
      </c>
      <c r="G103" s="44">
        <v>40.06</v>
      </c>
      <c r="H103" s="45">
        <f t="shared" si="13"/>
        <v>51.372944000000004</v>
      </c>
      <c r="I103" s="49">
        <f t="shared" si="14"/>
        <v>667.84827200000007</v>
      </c>
    </row>
    <row r="104" spans="1:9" ht="38.25">
      <c r="A104" s="41" t="s">
        <v>0</v>
      </c>
      <c r="B104" s="47">
        <v>91966</v>
      </c>
      <c r="C104" s="133" t="s">
        <v>187</v>
      </c>
      <c r="D104" s="139" t="s">
        <v>599</v>
      </c>
      <c r="E104" s="41" t="s">
        <v>41</v>
      </c>
      <c r="F104" s="43" t="s">
        <v>144</v>
      </c>
      <c r="G104" s="44">
        <v>31.12</v>
      </c>
      <c r="H104" s="45">
        <f t="shared" si="13"/>
        <v>39.908287999999999</v>
      </c>
      <c r="I104" s="49">
        <f t="shared" si="14"/>
        <v>159.633152</v>
      </c>
    </row>
    <row r="105" spans="1:9" ht="25.5">
      <c r="A105" s="41" t="s">
        <v>0</v>
      </c>
      <c r="B105" s="91">
        <v>91975</v>
      </c>
      <c r="C105" s="133" t="s">
        <v>577</v>
      </c>
      <c r="D105" s="275" t="s">
        <v>609</v>
      </c>
      <c r="E105" s="41" t="s">
        <v>41</v>
      </c>
      <c r="F105" s="43" t="s">
        <v>94</v>
      </c>
      <c r="G105" s="92">
        <v>48.52</v>
      </c>
      <c r="H105" s="45">
        <f t="shared" si="13"/>
        <v>62.222048000000001</v>
      </c>
      <c r="I105" s="49">
        <f t="shared" si="14"/>
        <v>186.666144</v>
      </c>
    </row>
    <row r="106" spans="1:9" ht="38.25">
      <c r="A106" s="41" t="s">
        <v>0</v>
      </c>
      <c r="B106" s="47">
        <v>91953</v>
      </c>
      <c r="C106" s="133" t="s">
        <v>779</v>
      </c>
      <c r="D106" s="139" t="s">
        <v>548</v>
      </c>
      <c r="E106" s="41" t="s">
        <v>41</v>
      </c>
      <c r="F106" s="43" t="s">
        <v>92</v>
      </c>
      <c r="G106" s="44">
        <v>16.670000000000002</v>
      </c>
      <c r="H106" s="45">
        <f t="shared" si="13"/>
        <v>21.377608000000002</v>
      </c>
      <c r="I106" s="49">
        <f t="shared" si="14"/>
        <v>42.755216000000004</v>
      </c>
    </row>
    <row r="107" spans="1:9">
      <c r="A107" s="41" t="s">
        <v>1</v>
      </c>
      <c r="B107" s="41">
        <v>23</v>
      </c>
      <c r="C107" s="133" t="s">
        <v>780</v>
      </c>
      <c r="D107" s="113" t="s">
        <v>135</v>
      </c>
      <c r="E107" s="41" t="s">
        <v>89</v>
      </c>
      <c r="F107" s="43">
        <v>40</v>
      </c>
      <c r="G107" s="67">
        <f>COMPOSIÇÃO!H283</f>
        <v>114.25999999999999</v>
      </c>
      <c r="H107" s="45">
        <f t="shared" si="13"/>
        <v>146.52702399999998</v>
      </c>
      <c r="I107" s="49">
        <f t="shared" si="14"/>
        <v>5861.0809599999993</v>
      </c>
    </row>
    <row r="108" spans="1:9">
      <c r="A108" s="53" t="s">
        <v>0</v>
      </c>
      <c r="B108" s="53"/>
      <c r="C108" s="53"/>
      <c r="D108" s="55" t="s">
        <v>136</v>
      </c>
      <c r="E108" s="53"/>
      <c r="F108" s="56"/>
      <c r="G108" s="69"/>
      <c r="H108" s="58">
        <f t="shared" si="13"/>
        <v>0</v>
      </c>
      <c r="I108" s="68">
        <f>G108*F108</f>
        <v>0</v>
      </c>
    </row>
    <row r="109" spans="1:9" ht="51">
      <c r="A109" s="41" t="s">
        <v>0</v>
      </c>
      <c r="B109" s="112" t="s">
        <v>95</v>
      </c>
      <c r="C109" s="133" t="s">
        <v>781</v>
      </c>
      <c r="D109" s="62" t="s">
        <v>270</v>
      </c>
      <c r="E109" s="41" t="s">
        <v>41</v>
      </c>
      <c r="F109" s="43" t="s">
        <v>45</v>
      </c>
      <c r="G109" s="44">
        <v>418.51</v>
      </c>
      <c r="H109" s="45">
        <f t="shared" si="13"/>
        <v>536.69722400000001</v>
      </c>
      <c r="I109" s="49">
        <f>H109*F109</f>
        <v>536.69722400000001</v>
      </c>
    </row>
    <row r="110" spans="1:9" ht="38.25">
      <c r="A110" s="41" t="s">
        <v>0</v>
      </c>
      <c r="B110" s="47" t="s">
        <v>96</v>
      </c>
      <c r="C110" s="133" t="s">
        <v>782</v>
      </c>
      <c r="D110" s="139" t="s">
        <v>549</v>
      </c>
      <c r="E110" s="41" t="s">
        <v>41</v>
      </c>
      <c r="F110" s="43" t="s">
        <v>45</v>
      </c>
      <c r="G110" s="44">
        <v>243.41</v>
      </c>
      <c r="H110" s="45">
        <f t="shared" si="13"/>
        <v>312.14898399999998</v>
      </c>
      <c r="I110" s="49">
        <f>H110*F110</f>
        <v>312.14898399999998</v>
      </c>
    </row>
    <row r="111" spans="1:9">
      <c r="A111" s="41" t="s">
        <v>0</v>
      </c>
      <c r="B111" s="47" t="s">
        <v>97</v>
      </c>
      <c r="C111" s="133" t="s">
        <v>783</v>
      </c>
      <c r="D111" s="276" t="s">
        <v>550</v>
      </c>
      <c r="E111" s="41" t="s">
        <v>41</v>
      </c>
      <c r="F111" s="43" t="s">
        <v>45</v>
      </c>
      <c r="G111" s="44">
        <v>87.48</v>
      </c>
      <c r="H111" s="45">
        <f t="shared" si="13"/>
        <v>112.184352</v>
      </c>
      <c r="I111" s="49">
        <f>H111*F111</f>
        <v>112.184352</v>
      </c>
    </row>
    <row r="112" spans="1:9">
      <c r="A112" s="41" t="s">
        <v>0</v>
      </c>
      <c r="B112" s="47">
        <v>83641</v>
      </c>
      <c r="C112" s="133" t="s">
        <v>784</v>
      </c>
      <c r="D112" s="93" t="s">
        <v>271</v>
      </c>
      <c r="E112" s="41" t="s">
        <v>41</v>
      </c>
      <c r="F112" s="43" t="s">
        <v>45</v>
      </c>
      <c r="G112" s="44">
        <v>420.86</v>
      </c>
      <c r="H112" s="45">
        <f t="shared" si="13"/>
        <v>539.71086400000002</v>
      </c>
      <c r="I112" s="49">
        <f>H112*F112</f>
        <v>539.71086400000002</v>
      </c>
    </row>
    <row r="113" spans="1:9">
      <c r="A113" s="53" t="s">
        <v>0</v>
      </c>
      <c r="B113" s="53"/>
      <c r="C113" s="53"/>
      <c r="D113" s="55" t="s">
        <v>137</v>
      </c>
      <c r="E113" s="53"/>
      <c r="F113" s="56"/>
      <c r="G113" s="69"/>
      <c r="H113" s="58">
        <f t="shared" si="13"/>
        <v>0</v>
      </c>
      <c r="I113" s="68">
        <f>G113*F113</f>
        <v>0</v>
      </c>
    </row>
    <row r="114" spans="1:9" ht="51">
      <c r="A114" s="41" t="s">
        <v>0</v>
      </c>
      <c r="B114" s="47" t="s">
        <v>95</v>
      </c>
      <c r="C114" s="133" t="s">
        <v>785</v>
      </c>
      <c r="D114" s="62" t="s">
        <v>270</v>
      </c>
      <c r="E114" s="41" t="s">
        <v>41</v>
      </c>
      <c r="F114" s="43" t="s">
        <v>45</v>
      </c>
      <c r="G114" s="44">
        <v>418.51</v>
      </c>
      <c r="H114" s="45">
        <f t="shared" si="13"/>
        <v>536.69722400000001</v>
      </c>
      <c r="I114" s="49">
        <f t="shared" ref="I114:I120" si="15">H114*F114</f>
        <v>536.69722400000001</v>
      </c>
    </row>
    <row r="115" spans="1:9">
      <c r="A115" s="413" t="s">
        <v>574</v>
      </c>
      <c r="B115" s="414" t="s">
        <v>1111</v>
      </c>
      <c r="C115" s="413" t="s">
        <v>786</v>
      </c>
      <c r="D115" s="415" t="s">
        <v>192</v>
      </c>
      <c r="E115" s="416" t="s">
        <v>41</v>
      </c>
      <c r="F115" s="320" t="s">
        <v>92</v>
      </c>
      <c r="G115" s="417">
        <f>COMPOSIÇÃO!H290</f>
        <v>107.46</v>
      </c>
      <c r="H115" s="418">
        <f t="shared" si="13"/>
        <v>137.806704</v>
      </c>
      <c r="I115" s="419">
        <f t="shared" si="15"/>
        <v>275.61340799999999</v>
      </c>
    </row>
    <row r="116" spans="1:9">
      <c r="A116" s="41" t="s">
        <v>0</v>
      </c>
      <c r="B116" s="47">
        <v>83641</v>
      </c>
      <c r="C116" s="133" t="s">
        <v>787</v>
      </c>
      <c r="D116" s="93" t="s">
        <v>272</v>
      </c>
      <c r="E116" s="41" t="s">
        <v>41</v>
      </c>
      <c r="F116" s="43" t="s">
        <v>94</v>
      </c>
      <c r="G116" s="44">
        <v>420.86</v>
      </c>
      <c r="H116" s="45">
        <f t="shared" si="13"/>
        <v>539.71086400000002</v>
      </c>
      <c r="I116" s="49">
        <f t="shared" si="15"/>
        <v>1619.1325919999999</v>
      </c>
    </row>
    <row r="117" spans="1:9">
      <c r="A117" s="41" t="s">
        <v>0</v>
      </c>
      <c r="B117" s="47" t="s">
        <v>97</v>
      </c>
      <c r="C117" s="133" t="s">
        <v>788</v>
      </c>
      <c r="D117" s="276" t="s">
        <v>550</v>
      </c>
      <c r="E117" s="41" t="s">
        <v>41</v>
      </c>
      <c r="F117" s="43" t="s">
        <v>92</v>
      </c>
      <c r="G117" s="44">
        <v>87.48</v>
      </c>
      <c r="H117" s="45">
        <f t="shared" si="13"/>
        <v>112.184352</v>
      </c>
      <c r="I117" s="49">
        <f t="shared" si="15"/>
        <v>224.36870400000001</v>
      </c>
    </row>
    <row r="118" spans="1:9" ht="25.5">
      <c r="A118" s="41" t="s">
        <v>0</v>
      </c>
      <c r="B118" s="47" t="s">
        <v>98</v>
      </c>
      <c r="C118" s="133" t="s">
        <v>789</v>
      </c>
      <c r="D118" s="139" t="s">
        <v>551</v>
      </c>
      <c r="E118" s="41" t="s">
        <v>41</v>
      </c>
      <c r="F118" s="43" t="s">
        <v>46</v>
      </c>
      <c r="G118" s="44">
        <v>10.199999999999999</v>
      </c>
      <c r="H118" s="45">
        <f t="shared" si="13"/>
        <v>13.08048</v>
      </c>
      <c r="I118" s="49">
        <f t="shared" si="15"/>
        <v>130.8048</v>
      </c>
    </row>
    <row r="119" spans="1:9">
      <c r="A119" s="41" t="s">
        <v>0</v>
      </c>
      <c r="B119" s="47" t="s">
        <v>99</v>
      </c>
      <c r="C119" s="133" t="s">
        <v>790</v>
      </c>
      <c r="D119" s="276" t="s">
        <v>552</v>
      </c>
      <c r="E119" s="41" t="s">
        <v>41</v>
      </c>
      <c r="F119" s="43" t="s">
        <v>46</v>
      </c>
      <c r="G119" s="44">
        <v>15.45</v>
      </c>
      <c r="H119" s="45">
        <f t="shared" si="13"/>
        <v>19.813079999999999</v>
      </c>
      <c r="I119" s="49">
        <f t="shared" si="15"/>
        <v>198.13079999999999</v>
      </c>
    </row>
    <row r="120" spans="1:9" ht="25.5">
      <c r="A120" s="41" t="s">
        <v>0</v>
      </c>
      <c r="B120" s="112" t="s">
        <v>553</v>
      </c>
      <c r="C120" s="133" t="s">
        <v>791</v>
      </c>
      <c r="D120" s="139" t="s">
        <v>554</v>
      </c>
      <c r="E120" s="41" t="s">
        <v>41</v>
      </c>
      <c r="F120" s="43" t="s">
        <v>145</v>
      </c>
      <c r="G120" s="44">
        <v>44.65</v>
      </c>
      <c r="H120" s="45">
        <f t="shared" si="13"/>
        <v>57.259159999999994</v>
      </c>
      <c r="I120" s="49">
        <f t="shared" si="15"/>
        <v>286.29579999999999</v>
      </c>
    </row>
    <row r="121" spans="1:9">
      <c r="A121" s="53"/>
      <c r="B121" s="53"/>
      <c r="C121" s="53"/>
      <c r="D121" s="55" t="s">
        <v>138</v>
      </c>
      <c r="E121" s="53"/>
      <c r="F121" s="56"/>
      <c r="G121" s="69"/>
      <c r="H121" s="58">
        <f t="shared" si="13"/>
        <v>0</v>
      </c>
      <c r="I121" s="68">
        <f>G121*F121</f>
        <v>0</v>
      </c>
    </row>
    <row r="122" spans="1:9">
      <c r="A122" s="91" t="s">
        <v>1</v>
      </c>
      <c r="B122" s="91">
        <v>25</v>
      </c>
      <c r="C122" s="413" t="s">
        <v>1138</v>
      </c>
      <c r="D122" s="415" t="s">
        <v>139</v>
      </c>
      <c r="E122" s="416" t="s">
        <v>89</v>
      </c>
      <c r="F122" s="320" t="s">
        <v>148</v>
      </c>
      <c r="G122" s="417">
        <f>COMPOSIÇÃO!H299</f>
        <v>91.995000000000005</v>
      </c>
      <c r="H122" s="418">
        <f t="shared" si="13"/>
        <v>117.974388</v>
      </c>
      <c r="I122" s="419">
        <f t="shared" ref="I122:I126" si="16">H122*F122</f>
        <v>2005.5645960000002</v>
      </c>
    </row>
    <row r="123" spans="1:9" ht="25.5">
      <c r="A123" s="47" t="s">
        <v>198</v>
      </c>
      <c r="B123" s="47">
        <v>72337</v>
      </c>
      <c r="C123" s="413" t="s">
        <v>792</v>
      </c>
      <c r="D123" s="113" t="s">
        <v>555</v>
      </c>
      <c r="E123" s="41" t="s">
        <v>89</v>
      </c>
      <c r="F123" s="43" t="s">
        <v>146</v>
      </c>
      <c r="G123" s="44">
        <v>17.98</v>
      </c>
      <c r="H123" s="45">
        <f t="shared" si="13"/>
        <v>23.057552000000001</v>
      </c>
      <c r="I123" s="49">
        <f t="shared" si="16"/>
        <v>276.69062400000001</v>
      </c>
    </row>
    <row r="124" spans="1:9" ht="25.5">
      <c r="A124" s="112" t="s">
        <v>337</v>
      </c>
      <c r="B124" s="112">
        <v>1</v>
      </c>
      <c r="C124" s="413" t="s">
        <v>793</v>
      </c>
      <c r="D124" s="113" t="s">
        <v>636</v>
      </c>
      <c r="E124" s="133" t="s">
        <v>41</v>
      </c>
      <c r="F124" s="286">
        <v>1</v>
      </c>
      <c r="G124" s="44">
        <f>COMPOSIÇÃO!E441</f>
        <v>477</v>
      </c>
      <c r="H124" s="45">
        <f t="shared" si="13"/>
        <v>611.70479999999998</v>
      </c>
      <c r="I124" s="49">
        <f t="shared" si="16"/>
        <v>611.70479999999998</v>
      </c>
    </row>
    <row r="125" spans="1:9" ht="38.25">
      <c r="A125" s="47" t="s">
        <v>0</v>
      </c>
      <c r="B125" s="47">
        <v>83370</v>
      </c>
      <c r="C125" s="413" t="s">
        <v>794</v>
      </c>
      <c r="D125" s="113" t="s">
        <v>556</v>
      </c>
      <c r="E125" s="41" t="s">
        <v>41</v>
      </c>
      <c r="F125" s="43" t="s">
        <v>45</v>
      </c>
      <c r="G125" s="44">
        <v>175.07</v>
      </c>
      <c r="H125" s="45">
        <f t="shared" si="13"/>
        <v>224.50976799999998</v>
      </c>
      <c r="I125" s="49">
        <f t="shared" si="16"/>
        <v>224.50976799999998</v>
      </c>
    </row>
    <row r="126" spans="1:9" ht="25.5">
      <c r="A126" s="47" t="s">
        <v>0</v>
      </c>
      <c r="B126" s="47">
        <v>83366</v>
      </c>
      <c r="C126" s="413" t="s">
        <v>795</v>
      </c>
      <c r="D126" s="113" t="s">
        <v>557</v>
      </c>
      <c r="E126" s="41" t="s">
        <v>41</v>
      </c>
      <c r="F126" s="43" t="s">
        <v>94</v>
      </c>
      <c r="G126" s="44">
        <v>90.81</v>
      </c>
      <c r="H126" s="45">
        <f t="shared" si="13"/>
        <v>116.45474400000001</v>
      </c>
      <c r="I126" s="49">
        <f t="shared" si="16"/>
        <v>349.36423200000002</v>
      </c>
    </row>
    <row r="127" spans="1:9">
      <c r="A127" s="53"/>
      <c r="B127" s="53"/>
      <c r="C127" s="54">
        <v>9</v>
      </c>
      <c r="D127" s="55" t="s">
        <v>712</v>
      </c>
      <c r="E127" s="53"/>
      <c r="F127" s="56"/>
      <c r="G127" s="57"/>
      <c r="H127" s="58">
        <f t="shared" si="13"/>
        <v>0</v>
      </c>
      <c r="I127" s="59">
        <f>SUM(I128:I205)</f>
        <v>92040.262408130147</v>
      </c>
    </row>
    <row r="128" spans="1:9">
      <c r="A128" s="36" t="s">
        <v>0</v>
      </c>
      <c r="B128" s="36"/>
      <c r="C128" s="36"/>
      <c r="D128" s="63" t="s">
        <v>140</v>
      </c>
      <c r="E128" s="36"/>
      <c r="F128" s="37"/>
      <c r="G128" s="38"/>
      <c r="H128" s="45">
        <f t="shared" si="13"/>
        <v>0</v>
      </c>
      <c r="I128" s="66"/>
    </row>
    <row r="129" spans="1:9" ht="25.5">
      <c r="A129" s="47" t="s">
        <v>0</v>
      </c>
      <c r="B129" s="112">
        <v>95469</v>
      </c>
      <c r="C129" s="133" t="s">
        <v>64</v>
      </c>
      <c r="D129" s="139" t="s">
        <v>558</v>
      </c>
      <c r="E129" s="41" t="s">
        <v>41</v>
      </c>
      <c r="F129" s="43">
        <v>4</v>
      </c>
      <c r="G129" s="44">
        <v>166.29</v>
      </c>
      <c r="H129" s="45">
        <f t="shared" si="13"/>
        <v>213.25029599999999</v>
      </c>
      <c r="I129" s="49">
        <f t="shared" ref="I129:I146" si="17">H129*F129</f>
        <v>853.00118399999997</v>
      </c>
    </row>
    <row r="130" spans="1:9">
      <c r="A130" s="47" t="s">
        <v>0</v>
      </c>
      <c r="B130" s="47">
        <v>377</v>
      </c>
      <c r="C130" s="133" t="s">
        <v>65</v>
      </c>
      <c r="D130" s="276" t="s">
        <v>559</v>
      </c>
      <c r="E130" s="41" t="s">
        <v>41</v>
      </c>
      <c r="F130" s="43" t="s">
        <v>94</v>
      </c>
      <c r="G130" s="44">
        <v>21.95</v>
      </c>
      <c r="H130" s="45">
        <f t="shared" si="13"/>
        <v>28.148679999999999</v>
      </c>
      <c r="I130" s="49">
        <f t="shared" si="17"/>
        <v>84.446039999999996</v>
      </c>
    </row>
    <row r="131" spans="1:9" ht="51">
      <c r="A131" s="47" t="s">
        <v>0</v>
      </c>
      <c r="B131" s="47">
        <v>95417</v>
      </c>
      <c r="C131" s="133" t="s">
        <v>66</v>
      </c>
      <c r="D131" s="139" t="s">
        <v>560</v>
      </c>
      <c r="E131" s="41" t="s">
        <v>41</v>
      </c>
      <c r="F131" s="43" t="s">
        <v>145</v>
      </c>
      <c r="G131" s="44">
        <v>626.17999999999995</v>
      </c>
      <c r="H131" s="45">
        <f t="shared" si="13"/>
        <v>803.0132319999999</v>
      </c>
      <c r="I131" s="49">
        <f t="shared" si="17"/>
        <v>4015.0661599999994</v>
      </c>
    </row>
    <row r="132" spans="1:9">
      <c r="A132" s="112" t="s">
        <v>574</v>
      </c>
      <c r="B132" s="47">
        <v>26</v>
      </c>
      <c r="C132" s="133" t="s">
        <v>67</v>
      </c>
      <c r="D132" s="276" t="s">
        <v>276</v>
      </c>
      <c r="E132" s="41" t="s">
        <v>41</v>
      </c>
      <c r="F132" s="43">
        <v>8</v>
      </c>
      <c r="G132" s="44">
        <f>COMPOSIÇÃO!H305</f>
        <v>33.817</v>
      </c>
      <c r="H132" s="45">
        <f t="shared" si="13"/>
        <v>43.366920800000003</v>
      </c>
      <c r="I132" s="49">
        <f t="shared" si="17"/>
        <v>346.93536640000002</v>
      </c>
    </row>
    <row r="133" spans="1:9" ht="38.25">
      <c r="A133" s="47" t="s">
        <v>0</v>
      </c>
      <c r="B133" s="47">
        <v>86904</v>
      </c>
      <c r="C133" s="133" t="s">
        <v>68</v>
      </c>
      <c r="D133" s="139" t="s">
        <v>561</v>
      </c>
      <c r="E133" s="41" t="s">
        <v>41</v>
      </c>
      <c r="F133" s="43" t="s">
        <v>163</v>
      </c>
      <c r="G133" s="44">
        <v>103.15</v>
      </c>
      <c r="H133" s="45">
        <f t="shared" si="13"/>
        <v>132.27956</v>
      </c>
      <c r="I133" s="49">
        <f t="shared" si="17"/>
        <v>2645.5911999999998</v>
      </c>
    </row>
    <row r="134" spans="1:9" ht="25.5">
      <c r="A134" s="112" t="s">
        <v>574</v>
      </c>
      <c r="B134" s="277" t="s">
        <v>1112</v>
      </c>
      <c r="C134" s="133" t="s">
        <v>69</v>
      </c>
      <c r="D134" s="275" t="s">
        <v>597</v>
      </c>
      <c r="E134" s="41" t="s">
        <v>41</v>
      </c>
      <c r="F134" s="43" t="s">
        <v>45</v>
      </c>
      <c r="G134" s="92">
        <f>COMPOSIÇÃO!H316</f>
        <v>581.07999999999993</v>
      </c>
      <c r="H134" s="45">
        <f t="shared" si="13"/>
        <v>745.17699199999993</v>
      </c>
      <c r="I134" s="49">
        <f t="shared" si="17"/>
        <v>745.17699199999993</v>
      </c>
    </row>
    <row r="135" spans="1:9" ht="38.25">
      <c r="A135" s="133" t="s">
        <v>574</v>
      </c>
      <c r="B135" s="41">
        <v>28</v>
      </c>
      <c r="C135" s="133" t="s">
        <v>70</v>
      </c>
      <c r="D135" s="139" t="s">
        <v>277</v>
      </c>
      <c r="E135" s="41" t="s">
        <v>41</v>
      </c>
      <c r="F135" s="43" t="s">
        <v>166</v>
      </c>
      <c r="G135" s="44">
        <f>COMPOSIÇÃO!H322</f>
        <v>32.606999999999999</v>
      </c>
      <c r="H135" s="45">
        <f t="shared" si="13"/>
        <v>41.815216800000002</v>
      </c>
      <c r="I135" s="49">
        <f t="shared" si="17"/>
        <v>878.11955280000006</v>
      </c>
    </row>
    <row r="136" spans="1:9">
      <c r="A136" s="133" t="s">
        <v>574</v>
      </c>
      <c r="B136" s="41">
        <v>29</v>
      </c>
      <c r="C136" s="133" t="s">
        <v>71</v>
      </c>
      <c r="D136" s="139" t="s">
        <v>718</v>
      </c>
      <c r="E136" s="41" t="s">
        <v>41</v>
      </c>
      <c r="F136" s="43" t="s">
        <v>166</v>
      </c>
      <c r="G136" s="44">
        <f>COMPOSIÇÃO!H328</f>
        <v>33.817</v>
      </c>
      <c r="H136" s="45">
        <f t="shared" ref="H136" si="18">G136*1.2824</f>
        <v>43.366920800000003</v>
      </c>
      <c r="I136" s="49">
        <f t="shared" ref="I136" si="19">H136*F136</f>
        <v>910.70533680000005</v>
      </c>
    </row>
    <row r="137" spans="1:9" ht="51">
      <c r="A137" s="41" t="s">
        <v>0</v>
      </c>
      <c r="B137" s="47">
        <v>86921</v>
      </c>
      <c r="C137" s="133" t="s">
        <v>101</v>
      </c>
      <c r="D137" s="139" t="s">
        <v>562</v>
      </c>
      <c r="E137" s="41" t="s">
        <v>41</v>
      </c>
      <c r="F137" s="43" t="s">
        <v>45</v>
      </c>
      <c r="G137" s="44">
        <v>641.26</v>
      </c>
      <c r="H137" s="45">
        <f t="shared" si="13"/>
        <v>822.35182399999997</v>
      </c>
      <c r="I137" s="49">
        <f t="shared" si="17"/>
        <v>822.35182399999997</v>
      </c>
    </row>
    <row r="138" spans="1:9" ht="63.75">
      <c r="A138" s="41" t="s">
        <v>0</v>
      </c>
      <c r="B138" s="47">
        <v>93441</v>
      </c>
      <c r="C138" s="133" t="s">
        <v>102</v>
      </c>
      <c r="D138" s="139" t="s">
        <v>653</v>
      </c>
      <c r="E138" s="133" t="s">
        <v>41</v>
      </c>
      <c r="F138" s="43">
        <v>5</v>
      </c>
      <c r="G138" s="44">
        <v>752.92</v>
      </c>
      <c r="H138" s="45">
        <f t="shared" si="13"/>
        <v>965.54460799999993</v>
      </c>
      <c r="I138" s="49">
        <f t="shared" si="17"/>
        <v>4827.7230399999999</v>
      </c>
    </row>
    <row r="139" spans="1:9" ht="25.5">
      <c r="A139" s="112" t="s">
        <v>574</v>
      </c>
      <c r="B139" s="47">
        <v>30</v>
      </c>
      <c r="C139" s="133" t="s">
        <v>103</v>
      </c>
      <c r="D139" s="139" t="s">
        <v>1113</v>
      </c>
      <c r="E139" s="133" t="s">
        <v>41</v>
      </c>
      <c r="F139" s="43">
        <v>1</v>
      </c>
      <c r="G139" s="44">
        <f>COMPOSIÇÃO!H339</f>
        <v>721.36647600000003</v>
      </c>
      <c r="H139" s="45">
        <f t="shared" ref="H139:H141" si="20">G139*1.2824</f>
        <v>925.08036882240003</v>
      </c>
      <c r="I139" s="49">
        <f t="shared" ref="I139:I141" si="21">H139*F139</f>
        <v>925.08036882240003</v>
      </c>
    </row>
    <row r="140" spans="1:9" ht="25.5">
      <c r="A140" s="112" t="s">
        <v>574</v>
      </c>
      <c r="B140" s="47">
        <v>31</v>
      </c>
      <c r="C140" s="133" t="s">
        <v>104</v>
      </c>
      <c r="D140" s="139" t="s">
        <v>1075</v>
      </c>
      <c r="E140" s="133" t="s">
        <v>41</v>
      </c>
      <c r="F140" s="43">
        <v>3</v>
      </c>
      <c r="G140" s="44">
        <f>COMPOSIÇÃO!H350</f>
        <v>841.36647600000003</v>
      </c>
      <c r="H140" s="45">
        <f t="shared" si="20"/>
        <v>1078.9683688224</v>
      </c>
      <c r="I140" s="49">
        <f t="shared" si="21"/>
        <v>3236.9051064671999</v>
      </c>
    </row>
    <row r="141" spans="1:9" ht="38.25">
      <c r="A141" s="112" t="s">
        <v>574</v>
      </c>
      <c r="B141" s="47">
        <v>32</v>
      </c>
      <c r="C141" s="133" t="s">
        <v>105</v>
      </c>
      <c r="D141" s="139" t="s">
        <v>1146</v>
      </c>
      <c r="E141" s="133" t="s">
        <v>40</v>
      </c>
      <c r="F141" s="43">
        <v>3.24</v>
      </c>
      <c r="G141" s="44">
        <f>COMPOSIÇÃO!H357</f>
        <v>431.21247599999998</v>
      </c>
      <c r="H141" s="45">
        <f t="shared" si="20"/>
        <v>552.98687922239992</v>
      </c>
      <c r="I141" s="49">
        <f t="shared" si="21"/>
        <v>1791.6774886805758</v>
      </c>
    </row>
    <row r="142" spans="1:9">
      <c r="A142" s="41" t="s">
        <v>1</v>
      </c>
      <c r="B142" s="41">
        <v>33</v>
      </c>
      <c r="C142" s="133" t="s">
        <v>106</v>
      </c>
      <c r="D142" s="113" t="s">
        <v>141</v>
      </c>
      <c r="E142" s="133" t="s">
        <v>596</v>
      </c>
      <c r="F142" s="43">
        <v>10</v>
      </c>
      <c r="G142" s="67">
        <f>COMPOSIÇÃO!H365</f>
        <v>234.98</v>
      </c>
      <c r="H142" s="45">
        <f t="shared" si="13"/>
        <v>301.33835199999999</v>
      </c>
      <c r="I142" s="49">
        <f t="shared" si="17"/>
        <v>3013.3835199999999</v>
      </c>
    </row>
    <row r="143" spans="1:9" ht="25.5">
      <c r="A143" s="41" t="s">
        <v>1</v>
      </c>
      <c r="B143" s="41">
        <v>34</v>
      </c>
      <c r="C143" s="133" t="s">
        <v>107</v>
      </c>
      <c r="D143" s="113" t="s">
        <v>142</v>
      </c>
      <c r="E143" s="41" t="s">
        <v>41</v>
      </c>
      <c r="F143" s="43" t="s">
        <v>163</v>
      </c>
      <c r="G143" s="92">
        <f>COMPOSIÇÃO!H372</f>
        <v>127.91499999999999</v>
      </c>
      <c r="H143" s="45">
        <f t="shared" si="13"/>
        <v>164.038196</v>
      </c>
      <c r="I143" s="49">
        <f t="shared" si="17"/>
        <v>3280.7639199999999</v>
      </c>
    </row>
    <row r="144" spans="1:9" ht="25.5">
      <c r="A144" s="41" t="s">
        <v>0</v>
      </c>
      <c r="B144" s="47">
        <v>86906</v>
      </c>
      <c r="C144" s="133" t="s">
        <v>108</v>
      </c>
      <c r="D144" s="113" t="s">
        <v>606</v>
      </c>
      <c r="E144" s="41" t="s">
        <v>41</v>
      </c>
      <c r="F144" s="43" t="s">
        <v>145</v>
      </c>
      <c r="G144" s="44">
        <v>47.37</v>
      </c>
      <c r="H144" s="45">
        <f t="shared" si="13"/>
        <v>60.747287999999998</v>
      </c>
      <c r="I144" s="49">
        <f t="shared" si="17"/>
        <v>303.73644000000002</v>
      </c>
    </row>
    <row r="145" spans="1:9" ht="25.5">
      <c r="A145" s="41" t="s">
        <v>1</v>
      </c>
      <c r="B145" s="41">
        <v>34</v>
      </c>
      <c r="C145" s="133" t="s">
        <v>109</v>
      </c>
      <c r="D145" s="113" t="s">
        <v>143</v>
      </c>
      <c r="E145" s="41" t="s">
        <v>41</v>
      </c>
      <c r="F145" s="43" t="s">
        <v>191</v>
      </c>
      <c r="G145" s="67">
        <f>G143</f>
        <v>127.91499999999999</v>
      </c>
      <c r="H145" s="45">
        <f t="shared" si="13"/>
        <v>164.038196</v>
      </c>
      <c r="I145" s="49">
        <f t="shared" si="17"/>
        <v>2132.4965480000001</v>
      </c>
    </row>
    <row r="146" spans="1:9" ht="25.5">
      <c r="A146" s="47" t="s">
        <v>0</v>
      </c>
      <c r="B146" s="47" t="s">
        <v>100</v>
      </c>
      <c r="C146" s="133" t="s">
        <v>110</v>
      </c>
      <c r="D146" s="113" t="s">
        <v>563</v>
      </c>
      <c r="E146" s="41" t="s">
        <v>41</v>
      </c>
      <c r="F146" s="43" t="s">
        <v>94</v>
      </c>
      <c r="G146" s="44">
        <v>66.599999999999994</v>
      </c>
      <c r="H146" s="45">
        <f t="shared" si="13"/>
        <v>85.407839999999993</v>
      </c>
      <c r="I146" s="49">
        <f t="shared" si="17"/>
        <v>256.22352000000001</v>
      </c>
    </row>
    <row r="147" spans="1:9">
      <c r="A147" s="53"/>
      <c r="B147" s="53"/>
      <c r="C147" s="53"/>
      <c r="D147" s="55" t="s">
        <v>154</v>
      </c>
      <c r="E147" s="53"/>
      <c r="F147" s="56"/>
      <c r="G147" s="69"/>
      <c r="H147" s="58">
        <f t="shared" si="13"/>
        <v>0</v>
      </c>
      <c r="I147" s="68">
        <f>G147*F147</f>
        <v>0</v>
      </c>
    </row>
    <row r="148" spans="1:9" ht="38.25">
      <c r="A148" s="41" t="s">
        <v>0</v>
      </c>
      <c r="B148" s="41">
        <v>89985</v>
      </c>
      <c r="C148" s="133" t="s">
        <v>111</v>
      </c>
      <c r="D148" s="139" t="s">
        <v>605</v>
      </c>
      <c r="E148" s="41" t="s">
        <v>41</v>
      </c>
      <c r="F148" s="43" t="s">
        <v>94</v>
      </c>
      <c r="G148" s="44">
        <v>46.25</v>
      </c>
      <c r="H148" s="45">
        <f t="shared" si="13"/>
        <v>59.311</v>
      </c>
      <c r="I148" s="49">
        <f t="shared" ref="I148:I154" si="22">H148*F148</f>
        <v>177.93299999999999</v>
      </c>
    </row>
    <row r="149" spans="1:9" ht="25.5">
      <c r="A149" s="41" t="s">
        <v>0</v>
      </c>
      <c r="B149" s="41" t="s">
        <v>150</v>
      </c>
      <c r="C149" s="133" t="s">
        <v>112</v>
      </c>
      <c r="D149" s="139" t="s">
        <v>564</v>
      </c>
      <c r="E149" s="41" t="s">
        <v>41</v>
      </c>
      <c r="F149" s="43" t="s">
        <v>147</v>
      </c>
      <c r="G149" s="44">
        <v>151.07</v>
      </c>
      <c r="H149" s="45">
        <f t="shared" si="13"/>
        <v>193.732168</v>
      </c>
      <c r="I149" s="49">
        <f t="shared" si="22"/>
        <v>1743.589512</v>
      </c>
    </row>
    <row r="150" spans="1:9" ht="38.25">
      <c r="A150" s="164" t="s">
        <v>0</v>
      </c>
      <c r="B150" s="41">
        <v>89987</v>
      </c>
      <c r="C150" s="133" t="s">
        <v>113</v>
      </c>
      <c r="D150" s="62" t="s">
        <v>293</v>
      </c>
      <c r="E150" s="41" t="s">
        <v>41</v>
      </c>
      <c r="F150" s="43" t="s">
        <v>91</v>
      </c>
      <c r="G150" s="44">
        <v>48.46</v>
      </c>
      <c r="H150" s="45">
        <f t="shared" si="13"/>
        <v>62.145104000000003</v>
      </c>
      <c r="I150" s="49">
        <f t="shared" si="22"/>
        <v>1429.3373920000001</v>
      </c>
    </row>
    <row r="151" spans="1:9">
      <c r="A151" s="41" t="s">
        <v>1</v>
      </c>
      <c r="B151" s="163">
        <v>35</v>
      </c>
      <c r="C151" s="133" t="s">
        <v>114</v>
      </c>
      <c r="D151" s="276" t="s">
        <v>294</v>
      </c>
      <c r="E151" s="41" t="s">
        <v>41</v>
      </c>
      <c r="F151" s="43" t="s">
        <v>92</v>
      </c>
      <c r="G151" s="92">
        <f>COMPOSIÇÃO!H385</f>
        <v>1853.9407000000001</v>
      </c>
      <c r="H151" s="45">
        <f t="shared" si="13"/>
        <v>2377.4935536800003</v>
      </c>
      <c r="I151" s="49">
        <f t="shared" si="22"/>
        <v>4754.9871073600007</v>
      </c>
    </row>
    <row r="152" spans="1:9" ht="25.5">
      <c r="A152" s="165" t="s">
        <v>0</v>
      </c>
      <c r="B152" s="41">
        <v>94796</v>
      </c>
      <c r="C152" s="133" t="s">
        <v>115</v>
      </c>
      <c r="D152" s="62" t="s">
        <v>295</v>
      </c>
      <c r="E152" s="41" t="s">
        <v>41</v>
      </c>
      <c r="F152" s="43" t="s">
        <v>45</v>
      </c>
      <c r="G152" s="44">
        <v>34.49</v>
      </c>
      <c r="H152" s="45">
        <f t="shared" si="13"/>
        <v>44.229976000000001</v>
      </c>
      <c r="I152" s="49">
        <f t="shared" si="22"/>
        <v>44.229976000000001</v>
      </c>
    </row>
    <row r="153" spans="1:9" ht="25.5">
      <c r="A153" s="41" t="s">
        <v>0</v>
      </c>
      <c r="B153" s="41">
        <v>89353</v>
      </c>
      <c r="C153" s="133" t="s">
        <v>116</v>
      </c>
      <c r="D153" s="62" t="s">
        <v>296</v>
      </c>
      <c r="E153" s="41" t="s">
        <v>41</v>
      </c>
      <c r="F153" s="43" t="s">
        <v>92</v>
      </c>
      <c r="G153" s="44">
        <v>23.09</v>
      </c>
      <c r="H153" s="45">
        <f t="shared" si="13"/>
        <v>29.610616</v>
      </c>
      <c r="I153" s="49">
        <f t="shared" si="22"/>
        <v>59.221232000000001</v>
      </c>
    </row>
    <row r="154" spans="1:9" ht="25.5">
      <c r="A154" s="41" t="s">
        <v>0</v>
      </c>
      <c r="B154" s="41">
        <v>89482</v>
      </c>
      <c r="C154" s="133" t="s">
        <v>117</v>
      </c>
      <c r="D154" s="62" t="s">
        <v>297</v>
      </c>
      <c r="E154" s="41" t="s">
        <v>41</v>
      </c>
      <c r="F154" s="43" t="s">
        <v>146</v>
      </c>
      <c r="G154" s="44">
        <v>16.23</v>
      </c>
      <c r="H154" s="45">
        <f t="shared" si="13"/>
        <v>20.813352000000002</v>
      </c>
      <c r="I154" s="49">
        <f t="shared" si="22"/>
        <v>249.76022400000002</v>
      </c>
    </row>
    <row r="155" spans="1:9">
      <c r="A155" s="53"/>
      <c r="B155" s="53"/>
      <c r="C155" s="53"/>
      <c r="D155" s="55" t="s">
        <v>711</v>
      </c>
      <c r="E155" s="53"/>
      <c r="F155" s="56"/>
      <c r="G155" s="69"/>
      <c r="H155" s="58">
        <f t="shared" ref="H155:H215" si="23">G155*1.2824</f>
        <v>0</v>
      </c>
      <c r="I155" s="68">
        <f>G155*F155</f>
        <v>0</v>
      </c>
    </row>
    <row r="156" spans="1:9">
      <c r="A156" s="41" t="s">
        <v>1</v>
      </c>
      <c r="B156" s="41">
        <v>36</v>
      </c>
      <c r="C156" s="133" t="s">
        <v>118</v>
      </c>
      <c r="D156" s="113" t="s">
        <v>155</v>
      </c>
      <c r="E156" s="41" t="s">
        <v>89</v>
      </c>
      <c r="F156" s="43" t="s">
        <v>186</v>
      </c>
      <c r="G156" s="67">
        <f>COMPOSIÇÃO!H395</f>
        <v>110.20999999999998</v>
      </c>
      <c r="H156" s="45">
        <f t="shared" si="23"/>
        <v>141.33330399999997</v>
      </c>
      <c r="I156" s="49">
        <f>H156*F156</f>
        <v>6218.665375999999</v>
      </c>
    </row>
    <row r="157" spans="1:9">
      <c r="A157" s="413" t="s">
        <v>1</v>
      </c>
      <c r="B157" s="41">
        <v>37</v>
      </c>
      <c r="C157" s="133" t="s">
        <v>119</v>
      </c>
      <c r="D157" s="415" t="s">
        <v>156</v>
      </c>
      <c r="E157" s="416" t="s">
        <v>41</v>
      </c>
      <c r="F157" s="320" t="s">
        <v>147</v>
      </c>
      <c r="G157" s="417">
        <f>COMPOSIÇÃO!H405</f>
        <v>135.48999999999998</v>
      </c>
      <c r="H157" s="418">
        <f t="shared" si="23"/>
        <v>173.75237599999997</v>
      </c>
      <c r="I157" s="419">
        <f>H157*F157</f>
        <v>1563.7713839999997</v>
      </c>
    </row>
    <row r="158" spans="1:9">
      <c r="A158" s="41" t="s">
        <v>1</v>
      </c>
      <c r="B158" s="41">
        <v>38</v>
      </c>
      <c r="C158" s="133" t="s">
        <v>120</v>
      </c>
      <c r="D158" s="113" t="s">
        <v>157</v>
      </c>
      <c r="E158" s="41" t="s">
        <v>41</v>
      </c>
      <c r="F158" s="43" t="s">
        <v>186</v>
      </c>
      <c r="G158" s="67">
        <f>COMPOSIÇÃO!H415</f>
        <v>152.46499999999997</v>
      </c>
      <c r="H158" s="45">
        <f t="shared" si="23"/>
        <v>195.52111599999998</v>
      </c>
      <c r="I158" s="49">
        <f>H158*F158</f>
        <v>8602.9291039999989</v>
      </c>
    </row>
    <row r="159" spans="1:9">
      <c r="A159" s="41" t="s">
        <v>1</v>
      </c>
      <c r="B159" s="41">
        <v>39</v>
      </c>
      <c r="C159" s="133" t="s">
        <v>121</v>
      </c>
      <c r="D159" s="113" t="s">
        <v>158</v>
      </c>
      <c r="E159" s="41" t="s">
        <v>89</v>
      </c>
      <c r="F159" s="43" t="s">
        <v>147</v>
      </c>
      <c r="G159" s="67">
        <f>COMPOSIÇÃO!H425</f>
        <v>189.26500000000001</v>
      </c>
      <c r="H159" s="45">
        <f t="shared" si="23"/>
        <v>242.71343600000003</v>
      </c>
      <c r="I159" s="49">
        <f>H159*F159</f>
        <v>2184.4209240000005</v>
      </c>
    </row>
    <row r="160" spans="1:9">
      <c r="A160" s="53"/>
      <c r="B160" s="53"/>
      <c r="C160" s="53"/>
      <c r="D160" s="55" t="s">
        <v>159</v>
      </c>
      <c r="E160" s="53"/>
      <c r="F160" s="56"/>
      <c r="G160" s="69"/>
      <c r="H160" s="58">
        <f t="shared" si="23"/>
        <v>0</v>
      </c>
      <c r="I160" s="68">
        <f>G160*F160</f>
        <v>0</v>
      </c>
    </row>
    <row r="161" spans="1:9" ht="63.75">
      <c r="A161" s="41" t="s">
        <v>0</v>
      </c>
      <c r="B161" s="47" t="s">
        <v>151</v>
      </c>
      <c r="C161" s="133" t="s">
        <v>122</v>
      </c>
      <c r="D161" s="42" t="s">
        <v>193</v>
      </c>
      <c r="E161" s="41" t="s">
        <v>41</v>
      </c>
      <c r="F161" s="43" t="s">
        <v>91</v>
      </c>
      <c r="G161" s="44">
        <v>140.41</v>
      </c>
      <c r="H161" s="45">
        <f t="shared" si="23"/>
        <v>180.06178399999999</v>
      </c>
      <c r="I161" s="49">
        <f>H161*F161</f>
        <v>4141.4210320000002</v>
      </c>
    </row>
    <row r="162" spans="1:9" ht="25.5">
      <c r="A162" s="41" t="s">
        <v>0</v>
      </c>
      <c r="B162" s="47">
        <v>83670</v>
      </c>
      <c r="C162" s="133" t="s">
        <v>123</v>
      </c>
      <c r="D162" s="113" t="s">
        <v>565</v>
      </c>
      <c r="E162" s="41" t="s">
        <v>43</v>
      </c>
      <c r="F162" s="43" t="s">
        <v>164</v>
      </c>
      <c r="G162" s="44">
        <v>44.51</v>
      </c>
      <c r="H162" s="45">
        <f t="shared" si="23"/>
        <v>57.079623999999995</v>
      </c>
      <c r="I162" s="49">
        <f>H162*F162</f>
        <v>2169.0257119999997</v>
      </c>
    </row>
    <row r="163" spans="1:9" ht="38.25">
      <c r="A163" s="41" t="s">
        <v>0</v>
      </c>
      <c r="B163" s="47">
        <v>89714</v>
      </c>
      <c r="C163" s="133" t="s">
        <v>124</v>
      </c>
      <c r="D163" s="113" t="s">
        <v>566</v>
      </c>
      <c r="E163" s="41" t="s">
        <v>43</v>
      </c>
      <c r="F163" s="43" t="s">
        <v>194</v>
      </c>
      <c r="G163" s="44">
        <v>37.770000000000003</v>
      </c>
      <c r="H163" s="45">
        <f t="shared" si="23"/>
        <v>48.436248000000006</v>
      </c>
      <c r="I163" s="49">
        <f>H163*F163</f>
        <v>9687.249600000001</v>
      </c>
    </row>
    <row r="164" spans="1:9">
      <c r="A164" s="53"/>
      <c r="B164" s="53"/>
      <c r="C164" s="53"/>
      <c r="D164" s="55" t="s">
        <v>654</v>
      </c>
      <c r="E164" s="53"/>
      <c r="F164" s="56"/>
      <c r="G164" s="69"/>
      <c r="H164" s="58">
        <f t="shared" si="23"/>
        <v>0</v>
      </c>
      <c r="I164" s="68">
        <f>G164*F164</f>
        <v>0</v>
      </c>
    </row>
    <row r="165" spans="1:9">
      <c r="A165" s="133" t="s">
        <v>0</v>
      </c>
      <c r="B165" s="47">
        <v>93358</v>
      </c>
      <c r="C165" s="133" t="s">
        <v>796</v>
      </c>
      <c r="D165" s="113" t="s">
        <v>655</v>
      </c>
      <c r="E165" s="133" t="s">
        <v>42</v>
      </c>
      <c r="F165" s="43">
        <v>34.39</v>
      </c>
      <c r="G165" s="44">
        <v>60.36</v>
      </c>
      <c r="H165" s="45">
        <f t="shared" si="23"/>
        <v>77.405664000000002</v>
      </c>
      <c r="I165" s="49">
        <f t="shared" ref="I165:I179" si="24">H165*F165</f>
        <v>2661.9807849600002</v>
      </c>
    </row>
    <row r="166" spans="1:9" ht="38.25">
      <c r="A166" s="133" t="s">
        <v>0</v>
      </c>
      <c r="B166" s="47">
        <v>94099</v>
      </c>
      <c r="C166" s="133" t="s">
        <v>125</v>
      </c>
      <c r="D166" s="113" t="s">
        <v>656</v>
      </c>
      <c r="E166" s="133" t="s">
        <v>40</v>
      </c>
      <c r="F166" s="43">
        <v>10.92</v>
      </c>
      <c r="G166" s="44">
        <v>2.2799999999999998</v>
      </c>
      <c r="H166" s="45">
        <f t="shared" si="23"/>
        <v>2.9238719999999998</v>
      </c>
      <c r="I166" s="49">
        <f t="shared" si="24"/>
        <v>31.928682239999997</v>
      </c>
    </row>
    <row r="167" spans="1:9">
      <c r="A167" s="133" t="s">
        <v>0</v>
      </c>
      <c r="B167" s="112" t="s">
        <v>657</v>
      </c>
      <c r="C167" s="133" t="s">
        <v>608</v>
      </c>
      <c r="D167" s="113" t="s">
        <v>658</v>
      </c>
      <c r="E167" s="133" t="s">
        <v>42</v>
      </c>
      <c r="F167" s="43">
        <v>15.49</v>
      </c>
      <c r="G167" s="44">
        <v>45.78</v>
      </c>
      <c r="H167" s="45">
        <f t="shared" si="23"/>
        <v>58.708272000000001</v>
      </c>
      <c r="I167" s="49">
        <f t="shared" si="24"/>
        <v>909.39113328000008</v>
      </c>
    </row>
    <row r="168" spans="1:9" ht="38.25">
      <c r="A168" s="133" t="s">
        <v>0</v>
      </c>
      <c r="B168" s="47">
        <v>72131</v>
      </c>
      <c r="C168" s="133" t="s">
        <v>797</v>
      </c>
      <c r="D168" s="113" t="s">
        <v>659</v>
      </c>
      <c r="E168" s="133" t="s">
        <v>40</v>
      </c>
      <c r="F168" s="43">
        <v>23.4</v>
      </c>
      <c r="G168" s="44">
        <v>119.99</v>
      </c>
      <c r="H168" s="45">
        <f t="shared" si="23"/>
        <v>153.87517599999998</v>
      </c>
      <c r="I168" s="49">
        <f t="shared" si="24"/>
        <v>3600.6791183999994</v>
      </c>
    </row>
    <row r="169" spans="1:9" ht="38.25">
      <c r="A169" s="133" t="s">
        <v>0</v>
      </c>
      <c r="B169" s="47">
        <v>72132</v>
      </c>
      <c r="C169" s="133" t="s">
        <v>798</v>
      </c>
      <c r="D169" s="113" t="s">
        <v>660</v>
      </c>
      <c r="E169" s="133" t="s">
        <v>40</v>
      </c>
      <c r="F169" s="43">
        <v>3.6</v>
      </c>
      <c r="G169" s="44">
        <v>61.95</v>
      </c>
      <c r="H169" s="45">
        <f t="shared" si="23"/>
        <v>79.444680000000005</v>
      </c>
      <c r="I169" s="49">
        <f t="shared" si="24"/>
        <v>286.00084800000002</v>
      </c>
    </row>
    <row r="170" spans="1:9" ht="38.25">
      <c r="A170" s="133" t="s">
        <v>0</v>
      </c>
      <c r="B170" s="47">
        <v>94965</v>
      </c>
      <c r="C170" s="133" t="s">
        <v>799</v>
      </c>
      <c r="D170" s="113" t="s">
        <v>661</v>
      </c>
      <c r="E170" s="133" t="s">
        <v>42</v>
      </c>
      <c r="F170" s="43">
        <v>1.81</v>
      </c>
      <c r="G170" s="44">
        <v>309.83</v>
      </c>
      <c r="H170" s="45">
        <f t="shared" si="23"/>
        <v>397.32599199999999</v>
      </c>
      <c r="I170" s="49">
        <f t="shared" si="24"/>
        <v>719.16004552000004</v>
      </c>
    </row>
    <row r="171" spans="1:9" ht="25.5">
      <c r="A171" s="133" t="s">
        <v>0</v>
      </c>
      <c r="B171" s="47">
        <v>6087</v>
      </c>
      <c r="C171" s="133" t="s">
        <v>800</v>
      </c>
      <c r="D171" s="113" t="s">
        <v>662</v>
      </c>
      <c r="E171" s="133" t="s">
        <v>41</v>
      </c>
      <c r="F171" s="43">
        <v>2</v>
      </c>
      <c r="G171" s="44">
        <v>21.47</v>
      </c>
      <c r="H171" s="45">
        <f t="shared" si="23"/>
        <v>27.533127999999998</v>
      </c>
      <c r="I171" s="49">
        <f t="shared" si="24"/>
        <v>55.066255999999996</v>
      </c>
    </row>
    <row r="172" spans="1:9" ht="25.5">
      <c r="A172" s="133" t="s">
        <v>0</v>
      </c>
      <c r="B172" s="47">
        <v>85662</v>
      </c>
      <c r="C172" s="133" t="s">
        <v>126</v>
      </c>
      <c r="D172" s="113" t="s">
        <v>663</v>
      </c>
      <c r="E172" s="133" t="s">
        <v>40</v>
      </c>
      <c r="F172" s="43">
        <v>10.92</v>
      </c>
      <c r="G172" s="44">
        <v>11.27</v>
      </c>
      <c r="H172" s="45">
        <f t="shared" si="23"/>
        <v>14.452648</v>
      </c>
      <c r="I172" s="49">
        <f t="shared" si="24"/>
        <v>157.82291616000001</v>
      </c>
    </row>
    <row r="173" spans="1:9" ht="38.25">
      <c r="A173" s="133" t="s">
        <v>0</v>
      </c>
      <c r="B173" s="47">
        <v>87878</v>
      </c>
      <c r="C173" s="133" t="s">
        <v>127</v>
      </c>
      <c r="D173" s="113" t="s">
        <v>664</v>
      </c>
      <c r="E173" s="133" t="s">
        <v>40</v>
      </c>
      <c r="F173" s="43">
        <v>26.4</v>
      </c>
      <c r="G173" s="44">
        <v>3.19</v>
      </c>
      <c r="H173" s="45">
        <f t="shared" si="23"/>
        <v>4.0908559999999996</v>
      </c>
      <c r="I173" s="49">
        <f t="shared" si="24"/>
        <v>107.99859839999998</v>
      </c>
    </row>
    <row r="174" spans="1:9" ht="63.75">
      <c r="A174" s="133" t="s">
        <v>0</v>
      </c>
      <c r="B174" s="47">
        <v>87527</v>
      </c>
      <c r="C174" s="133" t="s">
        <v>801</v>
      </c>
      <c r="D174" s="113" t="s">
        <v>665</v>
      </c>
      <c r="E174" s="133" t="s">
        <v>40</v>
      </c>
      <c r="F174" s="43">
        <v>26.4</v>
      </c>
      <c r="G174" s="44">
        <v>27.52</v>
      </c>
      <c r="H174" s="45">
        <f t="shared" si="23"/>
        <v>35.291648000000002</v>
      </c>
      <c r="I174" s="49">
        <f t="shared" si="24"/>
        <v>931.69950719999997</v>
      </c>
    </row>
    <row r="175" spans="1:9" ht="38.25">
      <c r="A175" s="133" t="s">
        <v>0</v>
      </c>
      <c r="B175" s="112" t="s">
        <v>667</v>
      </c>
      <c r="C175" s="133" t="s">
        <v>802</v>
      </c>
      <c r="D175" s="113" t="s">
        <v>666</v>
      </c>
      <c r="E175" s="133" t="s">
        <v>40</v>
      </c>
      <c r="F175" s="43">
        <v>26.72</v>
      </c>
      <c r="G175" s="44">
        <v>56.51</v>
      </c>
      <c r="H175" s="45">
        <f t="shared" si="23"/>
        <v>72.468423999999999</v>
      </c>
      <c r="I175" s="49">
        <f t="shared" si="24"/>
        <v>1936.3562892799998</v>
      </c>
    </row>
    <row r="176" spans="1:9" ht="38.25">
      <c r="A176" s="133" t="s">
        <v>0</v>
      </c>
      <c r="B176" s="47">
        <v>89714</v>
      </c>
      <c r="C176" s="133" t="s">
        <v>803</v>
      </c>
      <c r="D176" s="113" t="s">
        <v>668</v>
      </c>
      <c r="E176" s="133" t="s">
        <v>43</v>
      </c>
      <c r="F176" s="43">
        <v>5.12</v>
      </c>
      <c r="G176" s="44">
        <v>37.770000000000003</v>
      </c>
      <c r="H176" s="45">
        <f t="shared" si="23"/>
        <v>48.436248000000006</v>
      </c>
      <c r="I176" s="49">
        <f t="shared" si="24"/>
        <v>247.99358976000005</v>
      </c>
    </row>
    <row r="177" spans="1:9" ht="38.25">
      <c r="A177" s="133" t="s">
        <v>0</v>
      </c>
      <c r="B177" s="47">
        <v>89796</v>
      </c>
      <c r="C177" s="133" t="s">
        <v>804</v>
      </c>
      <c r="D177" s="113" t="s">
        <v>669</v>
      </c>
      <c r="E177" s="133" t="s">
        <v>41</v>
      </c>
      <c r="F177" s="43">
        <v>2</v>
      </c>
      <c r="G177" s="44">
        <v>27.79</v>
      </c>
      <c r="H177" s="45">
        <f t="shared" si="23"/>
        <v>35.637895999999998</v>
      </c>
      <c r="I177" s="49">
        <f t="shared" si="24"/>
        <v>71.275791999999996</v>
      </c>
    </row>
    <row r="178" spans="1:9" ht="25.5">
      <c r="A178" s="133" t="s">
        <v>0</v>
      </c>
      <c r="B178" s="112" t="s">
        <v>671</v>
      </c>
      <c r="C178" s="133" t="s">
        <v>805</v>
      </c>
      <c r="D178" s="113" t="s">
        <v>670</v>
      </c>
      <c r="E178" s="133" t="s">
        <v>40</v>
      </c>
      <c r="F178" s="43">
        <v>8.32</v>
      </c>
      <c r="G178" s="44">
        <v>34.659999999999997</v>
      </c>
      <c r="H178" s="45">
        <f t="shared" si="23"/>
        <v>44.447983999999998</v>
      </c>
      <c r="I178" s="49">
        <f t="shared" si="24"/>
        <v>369.80722687999997</v>
      </c>
    </row>
    <row r="179" spans="1:9" ht="38.25">
      <c r="A179" s="133" t="s">
        <v>0</v>
      </c>
      <c r="B179" s="47">
        <v>92787</v>
      </c>
      <c r="C179" s="133" t="s">
        <v>806</v>
      </c>
      <c r="D179" s="113" t="s">
        <v>672</v>
      </c>
      <c r="E179" s="133" t="s">
        <v>44</v>
      </c>
      <c r="F179" s="43">
        <v>54</v>
      </c>
      <c r="G179" s="44">
        <v>6.39</v>
      </c>
      <c r="H179" s="45">
        <f t="shared" si="23"/>
        <v>8.1945359999999994</v>
      </c>
      <c r="I179" s="49">
        <f t="shared" si="24"/>
        <v>442.50494399999997</v>
      </c>
    </row>
    <row r="180" spans="1:9">
      <c r="A180" s="53"/>
      <c r="B180" s="53"/>
      <c r="C180" s="53"/>
      <c r="D180" s="55" t="s">
        <v>673</v>
      </c>
      <c r="E180" s="53"/>
      <c r="F180" s="56"/>
      <c r="G180" s="69"/>
      <c r="H180" s="58">
        <f t="shared" si="23"/>
        <v>0</v>
      </c>
      <c r="I180" s="68">
        <f>G180*F180</f>
        <v>0</v>
      </c>
    </row>
    <row r="181" spans="1:9">
      <c r="A181" s="133" t="s">
        <v>0</v>
      </c>
      <c r="B181" s="47">
        <v>93358</v>
      </c>
      <c r="C181" s="133" t="s">
        <v>807</v>
      </c>
      <c r="D181" s="113" t="s">
        <v>655</v>
      </c>
      <c r="E181" s="133" t="s">
        <v>42</v>
      </c>
      <c r="F181" s="43">
        <v>2.59</v>
      </c>
      <c r="G181" s="44">
        <v>60.36</v>
      </c>
      <c r="H181" s="45">
        <f t="shared" si="23"/>
        <v>77.405664000000002</v>
      </c>
      <c r="I181" s="49">
        <f t="shared" ref="I181:I193" si="25">H181*F181</f>
        <v>200.48066975999998</v>
      </c>
    </row>
    <row r="182" spans="1:9" ht="38.25">
      <c r="A182" s="133" t="s">
        <v>0</v>
      </c>
      <c r="B182" s="47">
        <v>94099</v>
      </c>
      <c r="C182" s="133" t="s">
        <v>808</v>
      </c>
      <c r="D182" s="113" t="s">
        <v>656</v>
      </c>
      <c r="E182" s="133" t="s">
        <v>40</v>
      </c>
      <c r="F182" s="43">
        <v>1.32</v>
      </c>
      <c r="G182" s="44">
        <v>2.2799999999999998</v>
      </c>
      <c r="H182" s="45">
        <f t="shared" si="23"/>
        <v>2.9238719999999998</v>
      </c>
      <c r="I182" s="49">
        <f t="shared" si="25"/>
        <v>3.8595110400000001</v>
      </c>
    </row>
    <row r="183" spans="1:9" ht="38.25">
      <c r="A183" s="133" t="s">
        <v>0</v>
      </c>
      <c r="B183" s="47">
        <v>72131</v>
      </c>
      <c r="C183" s="133" t="s">
        <v>809</v>
      </c>
      <c r="D183" s="113" t="s">
        <v>659</v>
      </c>
      <c r="E183" s="133" t="s">
        <v>40</v>
      </c>
      <c r="F183" s="43">
        <v>6.14</v>
      </c>
      <c r="G183" s="44">
        <v>119.99</v>
      </c>
      <c r="H183" s="45">
        <f t="shared" si="23"/>
        <v>153.87517599999998</v>
      </c>
      <c r="I183" s="49">
        <f t="shared" si="25"/>
        <v>944.79358063999985</v>
      </c>
    </row>
    <row r="184" spans="1:9" ht="38.25">
      <c r="A184" s="133" t="s">
        <v>0</v>
      </c>
      <c r="B184" s="47">
        <v>94965</v>
      </c>
      <c r="C184" s="133" t="s">
        <v>810</v>
      </c>
      <c r="D184" s="113" t="s">
        <v>661</v>
      </c>
      <c r="E184" s="133" t="s">
        <v>42</v>
      </c>
      <c r="F184" s="43">
        <v>0.4</v>
      </c>
      <c r="G184" s="44">
        <v>309.83</v>
      </c>
      <c r="H184" s="45">
        <f t="shared" si="23"/>
        <v>397.32599199999999</v>
      </c>
      <c r="I184" s="49">
        <f t="shared" si="25"/>
        <v>158.93039680000001</v>
      </c>
    </row>
    <row r="185" spans="1:9" ht="25.5">
      <c r="A185" s="133" t="s">
        <v>0</v>
      </c>
      <c r="B185" s="47">
        <v>6087</v>
      </c>
      <c r="C185" s="133" t="s">
        <v>811</v>
      </c>
      <c r="D185" s="113" t="s">
        <v>681</v>
      </c>
      <c r="E185" s="133" t="s">
        <v>41</v>
      </c>
      <c r="F185" s="43">
        <v>1</v>
      </c>
      <c r="G185" s="44">
        <v>21.47</v>
      </c>
      <c r="H185" s="45">
        <f t="shared" si="23"/>
        <v>27.533127999999998</v>
      </c>
      <c r="I185" s="49">
        <f t="shared" si="25"/>
        <v>27.533127999999998</v>
      </c>
    </row>
    <row r="186" spans="1:9" ht="25.5">
      <c r="A186" s="133" t="s">
        <v>0</v>
      </c>
      <c r="B186" s="47">
        <v>85662</v>
      </c>
      <c r="C186" s="133" t="s">
        <v>812</v>
      </c>
      <c r="D186" s="113" t="s">
        <v>663</v>
      </c>
      <c r="E186" s="133" t="s">
        <v>40</v>
      </c>
      <c r="F186" s="43">
        <v>2.64</v>
      </c>
      <c r="G186" s="44">
        <v>11.27</v>
      </c>
      <c r="H186" s="45">
        <f t="shared" si="23"/>
        <v>14.452648</v>
      </c>
      <c r="I186" s="49">
        <f t="shared" si="25"/>
        <v>38.154990720000001</v>
      </c>
    </row>
    <row r="187" spans="1:9" ht="38.25">
      <c r="A187" s="133" t="s">
        <v>0</v>
      </c>
      <c r="B187" s="47">
        <v>87878</v>
      </c>
      <c r="C187" s="133" t="s">
        <v>813</v>
      </c>
      <c r="D187" s="113" t="s">
        <v>664</v>
      </c>
      <c r="E187" s="133" t="s">
        <v>40</v>
      </c>
      <c r="F187" s="43">
        <v>6.14</v>
      </c>
      <c r="G187" s="44">
        <v>3.19</v>
      </c>
      <c r="H187" s="45">
        <f t="shared" si="23"/>
        <v>4.0908559999999996</v>
      </c>
      <c r="I187" s="49">
        <f t="shared" si="25"/>
        <v>25.117855839999997</v>
      </c>
    </row>
    <row r="188" spans="1:9" ht="63.75">
      <c r="A188" s="133" t="s">
        <v>0</v>
      </c>
      <c r="B188" s="47">
        <v>87527</v>
      </c>
      <c r="C188" s="133" t="s">
        <v>814</v>
      </c>
      <c r="D188" s="113" t="s">
        <v>665</v>
      </c>
      <c r="E188" s="133" t="s">
        <v>40</v>
      </c>
      <c r="F188" s="43">
        <v>6.14</v>
      </c>
      <c r="G188" s="44">
        <v>27.52</v>
      </c>
      <c r="H188" s="45">
        <f t="shared" si="23"/>
        <v>35.291648000000002</v>
      </c>
      <c r="I188" s="49">
        <f t="shared" si="25"/>
        <v>216.69071872000001</v>
      </c>
    </row>
    <row r="189" spans="1:9" ht="38.25">
      <c r="A189" s="133" t="s">
        <v>0</v>
      </c>
      <c r="B189" s="112" t="s">
        <v>667</v>
      </c>
      <c r="C189" s="133" t="s">
        <v>815</v>
      </c>
      <c r="D189" s="113" t="s">
        <v>666</v>
      </c>
      <c r="E189" s="133" t="s">
        <v>40</v>
      </c>
      <c r="F189" s="43">
        <v>8.7799999999999994</v>
      </c>
      <c r="G189" s="44">
        <v>56.51</v>
      </c>
      <c r="H189" s="45">
        <f t="shared" si="23"/>
        <v>72.468423999999999</v>
      </c>
      <c r="I189" s="49">
        <f t="shared" si="25"/>
        <v>636.27276271999995</v>
      </c>
    </row>
    <row r="190" spans="1:9" ht="38.25">
      <c r="A190" s="133" t="s">
        <v>0</v>
      </c>
      <c r="B190" s="47">
        <v>89714</v>
      </c>
      <c r="C190" s="133" t="s">
        <v>816</v>
      </c>
      <c r="D190" s="113" t="s">
        <v>668</v>
      </c>
      <c r="E190" s="133" t="s">
        <v>43</v>
      </c>
      <c r="F190" s="43">
        <v>5.04</v>
      </c>
      <c r="G190" s="44">
        <v>37.770000000000003</v>
      </c>
      <c r="H190" s="45">
        <f t="shared" si="23"/>
        <v>48.436248000000006</v>
      </c>
      <c r="I190" s="49">
        <f t="shared" si="25"/>
        <v>244.11868992000004</v>
      </c>
    </row>
    <row r="191" spans="1:9" ht="38.25">
      <c r="A191" s="133" t="s">
        <v>0</v>
      </c>
      <c r="B191" s="47">
        <v>89744</v>
      </c>
      <c r="C191" s="133" t="s">
        <v>817</v>
      </c>
      <c r="D191" s="113" t="s">
        <v>674</v>
      </c>
      <c r="E191" s="133" t="s">
        <v>41</v>
      </c>
      <c r="F191" s="43">
        <v>1</v>
      </c>
      <c r="G191" s="44">
        <v>17.170000000000002</v>
      </c>
      <c r="H191" s="45">
        <f t="shared" si="23"/>
        <v>22.018808000000003</v>
      </c>
      <c r="I191" s="49">
        <f t="shared" si="25"/>
        <v>22.018808000000003</v>
      </c>
    </row>
    <row r="192" spans="1:9">
      <c r="A192" s="133" t="s">
        <v>0</v>
      </c>
      <c r="B192" s="112" t="s">
        <v>676</v>
      </c>
      <c r="C192" s="133" t="s">
        <v>818</v>
      </c>
      <c r="D192" s="113" t="s">
        <v>675</v>
      </c>
      <c r="E192" s="133" t="s">
        <v>42</v>
      </c>
      <c r="F192" s="43">
        <v>0.82</v>
      </c>
      <c r="G192" s="44">
        <v>142.44999999999999</v>
      </c>
      <c r="H192" s="45">
        <f t="shared" si="23"/>
        <v>182.67787999999999</v>
      </c>
      <c r="I192" s="49">
        <f t="shared" si="25"/>
        <v>149.79586159999999</v>
      </c>
    </row>
    <row r="193" spans="1:9" ht="25.5">
      <c r="A193" s="133" t="s">
        <v>0</v>
      </c>
      <c r="B193" s="112" t="s">
        <v>671</v>
      </c>
      <c r="C193" s="133" t="s">
        <v>819</v>
      </c>
      <c r="D193" s="113" t="s">
        <v>670</v>
      </c>
      <c r="E193" s="133" t="s">
        <v>40</v>
      </c>
      <c r="F193" s="43">
        <v>2.64</v>
      </c>
      <c r="G193" s="44">
        <v>34.659999999999997</v>
      </c>
      <c r="H193" s="45">
        <f t="shared" si="23"/>
        <v>44.447983999999998</v>
      </c>
      <c r="I193" s="49">
        <f t="shared" si="25"/>
        <v>117.34267776</v>
      </c>
    </row>
    <row r="194" spans="1:9" ht="25.5">
      <c r="A194" s="53"/>
      <c r="B194" s="53"/>
      <c r="C194" s="53"/>
      <c r="D194" s="55" t="s">
        <v>677</v>
      </c>
      <c r="E194" s="53"/>
      <c r="F194" s="56"/>
      <c r="G194" s="69"/>
      <c r="H194" s="58">
        <f t="shared" si="23"/>
        <v>0</v>
      </c>
      <c r="I194" s="68">
        <f>G194*F194</f>
        <v>0</v>
      </c>
    </row>
    <row r="195" spans="1:9">
      <c r="A195" s="133" t="s">
        <v>0</v>
      </c>
      <c r="B195" s="47">
        <v>93358</v>
      </c>
      <c r="C195" s="133" t="s">
        <v>820</v>
      </c>
      <c r="D195" s="113" t="s">
        <v>655</v>
      </c>
      <c r="E195" s="133" t="s">
        <v>42</v>
      </c>
      <c r="F195" s="43">
        <v>0.44</v>
      </c>
      <c r="G195" s="44">
        <v>60.36</v>
      </c>
      <c r="H195" s="45">
        <f t="shared" si="23"/>
        <v>77.405664000000002</v>
      </c>
      <c r="I195" s="49">
        <f t="shared" ref="I195:I201" si="26">H195*F195</f>
        <v>34.05849216</v>
      </c>
    </row>
    <row r="196" spans="1:9" ht="38.25">
      <c r="A196" s="133" t="s">
        <v>0</v>
      </c>
      <c r="B196" s="47">
        <v>94099</v>
      </c>
      <c r="C196" s="133" t="s">
        <v>821</v>
      </c>
      <c r="D196" s="113" t="s">
        <v>656</v>
      </c>
      <c r="E196" s="133" t="s">
        <v>40</v>
      </c>
      <c r="F196" s="43">
        <v>0.66</v>
      </c>
      <c r="G196" s="44">
        <v>2.2799999999999998</v>
      </c>
      <c r="H196" s="45">
        <f t="shared" si="23"/>
        <v>2.9238719999999998</v>
      </c>
      <c r="I196" s="49">
        <f t="shared" si="26"/>
        <v>1.9297555200000001</v>
      </c>
    </row>
    <row r="197" spans="1:9" ht="38.25">
      <c r="A197" s="133" t="s">
        <v>0</v>
      </c>
      <c r="B197" s="47">
        <v>72132</v>
      </c>
      <c r="C197" s="133" t="s">
        <v>822</v>
      </c>
      <c r="D197" s="113" t="s">
        <v>660</v>
      </c>
      <c r="E197" s="133" t="s">
        <v>40</v>
      </c>
      <c r="F197" s="43">
        <v>1.33</v>
      </c>
      <c r="G197" s="44">
        <v>61.95</v>
      </c>
      <c r="H197" s="45">
        <f t="shared" si="23"/>
        <v>79.444680000000005</v>
      </c>
      <c r="I197" s="49">
        <f t="shared" si="26"/>
        <v>105.66142440000002</v>
      </c>
    </row>
    <row r="198" spans="1:9" ht="38.25">
      <c r="A198" s="133" t="s">
        <v>0</v>
      </c>
      <c r="B198" s="47">
        <v>94965</v>
      </c>
      <c r="C198" s="133" t="s">
        <v>823</v>
      </c>
      <c r="D198" s="113" t="s">
        <v>661</v>
      </c>
      <c r="E198" s="133" t="s">
        <v>42</v>
      </c>
      <c r="F198" s="43">
        <v>0.15</v>
      </c>
      <c r="G198" s="44">
        <v>309.83</v>
      </c>
      <c r="H198" s="45">
        <f t="shared" si="23"/>
        <v>397.32599199999999</v>
      </c>
      <c r="I198" s="49">
        <f t="shared" si="26"/>
        <v>59.598898799999994</v>
      </c>
    </row>
    <row r="199" spans="1:9" ht="38.25">
      <c r="A199" s="133" t="s">
        <v>0</v>
      </c>
      <c r="B199" s="112">
        <v>87878</v>
      </c>
      <c r="C199" s="133" t="s">
        <v>824</v>
      </c>
      <c r="D199" s="113" t="s">
        <v>664</v>
      </c>
      <c r="E199" s="133" t="s">
        <v>40</v>
      </c>
      <c r="F199" s="43">
        <v>1.33</v>
      </c>
      <c r="G199" s="44">
        <v>3.19</v>
      </c>
      <c r="H199" s="45">
        <f t="shared" si="23"/>
        <v>4.0908559999999996</v>
      </c>
      <c r="I199" s="49">
        <f t="shared" si="26"/>
        <v>5.44083848</v>
      </c>
    </row>
    <row r="200" spans="1:9" ht="63.75">
      <c r="A200" s="133" t="s">
        <v>0</v>
      </c>
      <c r="B200" s="47">
        <v>87527</v>
      </c>
      <c r="C200" s="133" t="s">
        <v>825</v>
      </c>
      <c r="D200" s="113" t="s">
        <v>665</v>
      </c>
      <c r="E200" s="133" t="s">
        <v>40</v>
      </c>
      <c r="F200" s="43">
        <v>1.33</v>
      </c>
      <c r="G200" s="44">
        <v>27.52</v>
      </c>
      <c r="H200" s="45">
        <f t="shared" si="23"/>
        <v>35.291648000000002</v>
      </c>
      <c r="I200" s="49">
        <f t="shared" si="26"/>
        <v>46.937891840000006</v>
      </c>
    </row>
    <row r="201" spans="1:9" ht="38.25">
      <c r="A201" s="133" t="s">
        <v>0</v>
      </c>
      <c r="B201" s="112" t="s">
        <v>667</v>
      </c>
      <c r="C201" s="133" t="s">
        <v>826</v>
      </c>
      <c r="D201" s="113" t="s">
        <v>666</v>
      </c>
      <c r="E201" s="133" t="s">
        <v>40</v>
      </c>
      <c r="F201" s="43">
        <v>2</v>
      </c>
      <c r="G201" s="44">
        <v>56.51</v>
      </c>
      <c r="H201" s="45">
        <f t="shared" si="23"/>
        <v>72.468423999999999</v>
      </c>
      <c r="I201" s="49">
        <f t="shared" si="26"/>
        <v>144.936848</v>
      </c>
    </row>
    <row r="202" spans="1:9">
      <c r="A202" s="53"/>
      <c r="B202" s="53"/>
      <c r="C202" s="53"/>
      <c r="D202" s="55" t="s">
        <v>678</v>
      </c>
      <c r="E202" s="53"/>
      <c r="F202" s="56"/>
      <c r="G202" s="69"/>
      <c r="H202" s="58">
        <f t="shared" si="23"/>
        <v>0</v>
      </c>
      <c r="I202" s="68">
        <f>G202*F202</f>
        <v>0</v>
      </c>
    </row>
    <row r="203" spans="1:9" ht="38.25">
      <c r="A203" s="133" t="s">
        <v>0</v>
      </c>
      <c r="B203" s="112" t="s">
        <v>679</v>
      </c>
      <c r="C203" s="133" t="s">
        <v>827</v>
      </c>
      <c r="D203" s="113" t="s">
        <v>680</v>
      </c>
      <c r="E203" s="133" t="s">
        <v>41</v>
      </c>
      <c r="F203" s="43">
        <v>1</v>
      </c>
      <c r="G203" s="44">
        <v>1590.34</v>
      </c>
      <c r="H203" s="45">
        <f t="shared" si="23"/>
        <v>2039.452016</v>
      </c>
      <c r="I203" s="49">
        <f>H203*F203</f>
        <v>2039.452016</v>
      </c>
    </row>
    <row r="204" spans="1:9" ht="38.25">
      <c r="A204" s="133" t="s">
        <v>0</v>
      </c>
      <c r="B204" s="47">
        <v>89744</v>
      </c>
      <c r="C204" s="133" t="s">
        <v>828</v>
      </c>
      <c r="D204" s="113" t="s">
        <v>674</v>
      </c>
      <c r="E204" s="133" t="s">
        <v>41</v>
      </c>
      <c r="F204" s="43">
        <v>1</v>
      </c>
      <c r="G204" s="44">
        <v>17.170000000000002</v>
      </c>
      <c r="H204" s="45">
        <f t="shared" si="23"/>
        <v>22.018808000000003</v>
      </c>
      <c r="I204" s="49">
        <f>H204*F204</f>
        <v>22.018808000000003</v>
      </c>
    </row>
    <row r="205" spans="1:9" ht="38.25">
      <c r="A205" s="133" t="s">
        <v>0</v>
      </c>
      <c r="B205" s="47">
        <v>89714</v>
      </c>
      <c r="C205" s="133" t="s">
        <v>1149</v>
      </c>
      <c r="D205" s="113" t="s">
        <v>668</v>
      </c>
      <c r="E205" s="133" t="s">
        <v>43</v>
      </c>
      <c r="F205" s="43">
        <v>3.5</v>
      </c>
      <c r="G205" s="44">
        <v>37.770000000000003</v>
      </c>
      <c r="H205" s="45">
        <f t="shared" si="23"/>
        <v>48.436248000000006</v>
      </c>
      <c r="I205" s="49">
        <f>H205*F205</f>
        <v>169.52686800000004</v>
      </c>
    </row>
    <row r="206" spans="1:9">
      <c r="A206" s="53"/>
      <c r="B206" s="53"/>
      <c r="C206" s="54">
        <v>10</v>
      </c>
      <c r="D206" s="55" t="s">
        <v>160</v>
      </c>
      <c r="E206" s="53"/>
      <c r="F206" s="56"/>
      <c r="G206" s="69"/>
      <c r="H206" s="58">
        <f t="shared" si="23"/>
        <v>0</v>
      </c>
      <c r="I206" s="59">
        <f>SUM(I207:I212)</f>
        <v>15621.580806854399</v>
      </c>
    </row>
    <row r="207" spans="1:9" ht="38.25">
      <c r="A207" s="133" t="s">
        <v>574</v>
      </c>
      <c r="B207" s="41">
        <v>40</v>
      </c>
      <c r="C207" s="133" t="s">
        <v>128</v>
      </c>
      <c r="D207" s="139" t="s">
        <v>683</v>
      </c>
      <c r="E207" s="41" t="s">
        <v>43</v>
      </c>
      <c r="F207" s="43">
        <v>62</v>
      </c>
      <c r="G207" s="44">
        <f>COMPOSIÇÃO!H434</f>
        <v>45.574187999999999</v>
      </c>
      <c r="H207" s="45">
        <f t="shared" si="23"/>
        <v>58.444338691199995</v>
      </c>
      <c r="I207" s="49">
        <f t="shared" ref="I207:I212" si="27">H207*F207</f>
        <v>3623.5489988543995</v>
      </c>
    </row>
    <row r="208" spans="1:9" ht="51">
      <c r="A208" s="41" t="s">
        <v>0</v>
      </c>
      <c r="B208" s="133">
        <v>95248</v>
      </c>
      <c r="C208" s="133" t="s">
        <v>129</v>
      </c>
      <c r="D208" s="139" t="s">
        <v>688</v>
      </c>
      <c r="E208" s="41" t="s">
        <v>41</v>
      </c>
      <c r="F208" s="43" t="s">
        <v>92</v>
      </c>
      <c r="G208" s="44">
        <v>49.93</v>
      </c>
      <c r="H208" s="45">
        <f t="shared" si="23"/>
        <v>64.030231999999998</v>
      </c>
      <c r="I208" s="49">
        <f t="shared" si="27"/>
        <v>128.060464</v>
      </c>
    </row>
    <row r="209" spans="1:9" ht="25.5">
      <c r="A209" s="133" t="s">
        <v>337</v>
      </c>
      <c r="B209" s="151" t="s">
        <v>1114</v>
      </c>
      <c r="C209" s="133" t="s">
        <v>130</v>
      </c>
      <c r="D209" s="113" t="s">
        <v>684</v>
      </c>
      <c r="E209" s="41" t="s">
        <v>41</v>
      </c>
      <c r="F209" s="43" t="s">
        <v>195</v>
      </c>
      <c r="G209" s="67">
        <v>159.03</v>
      </c>
      <c r="H209" s="45">
        <f t="shared" si="23"/>
        <v>203.94007199999999</v>
      </c>
      <c r="I209" s="49">
        <f t="shared" si="27"/>
        <v>3263.0411519999998</v>
      </c>
    </row>
    <row r="210" spans="1:9" ht="25.5">
      <c r="A210" s="133" t="s">
        <v>337</v>
      </c>
      <c r="B210" s="151" t="s">
        <v>1115</v>
      </c>
      <c r="C210" s="133" t="s">
        <v>131</v>
      </c>
      <c r="D210" s="113" t="s">
        <v>685</v>
      </c>
      <c r="E210" s="41" t="s">
        <v>41</v>
      </c>
      <c r="F210" s="43">
        <v>2</v>
      </c>
      <c r="G210" s="67">
        <v>168.79</v>
      </c>
      <c r="H210" s="45">
        <f t="shared" si="23"/>
        <v>216.45629599999998</v>
      </c>
      <c r="I210" s="49">
        <f t="shared" si="27"/>
        <v>432.91259199999996</v>
      </c>
    </row>
    <row r="211" spans="1:9" ht="38.25">
      <c r="A211" s="133" t="s">
        <v>337</v>
      </c>
      <c r="B211" s="133">
        <v>4</v>
      </c>
      <c r="C211" s="133" t="s">
        <v>132</v>
      </c>
      <c r="D211" s="139" t="s">
        <v>686</v>
      </c>
      <c r="E211" s="133" t="s">
        <v>41</v>
      </c>
      <c r="F211" s="43">
        <v>1</v>
      </c>
      <c r="G211" s="44">
        <v>5125</v>
      </c>
      <c r="H211" s="45">
        <f t="shared" si="23"/>
        <v>6572.3</v>
      </c>
      <c r="I211" s="49">
        <f t="shared" si="27"/>
        <v>6572.3</v>
      </c>
    </row>
    <row r="212" spans="1:9" ht="25.5">
      <c r="A212" s="133" t="s">
        <v>337</v>
      </c>
      <c r="B212" s="133">
        <v>5</v>
      </c>
      <c r="C212" s="133" t="s">
        <v>133</v>
      </c>
      <c r="D212" s="139" t="s">
        <v>687</v>
      </c>
      <c r="E212" s="133" t="s">
        <v>41</v>
      </c>
      <c r="F212" s="43">
        <v>1</v>
      </c>
      <c r="G212" s="44">
        <v>1249</v>
      </c>
      <c r="H212" s="45">
        <f t="shared" si="23"/>
        <v>1601.7175999999999</v>
      </c>
      <c r="I212" s="49">
        <f t="shared" si="27"/>
        <v>1601.7175999999999</v>
      </c>
    </row>
    <row r="213" spans="1:9">
      <c r="A213" s="54"/>
      <c r="B213" s="54"/>
      <c r="C213" s="54">
        <v>11</v>
      </c>
      <c r="D213" s="55" t="s">
        <v>161</v>
      </c>
      <c r="E213" s="54"/>
      <c r="F213" s="60"/>
      <c r="G213" s="70"/>
      <c r="H213" s="58">
        <f t="shared" si="23"/>
        <v>0</v>
      </c>
      <c r="I213" s="59">
        <f>SUM(I214:I215)</f>
        <v>2390.9301561599996</v>
      </c>
    </row>
    <row r="214" spans="1:9">
      <c r="A214" s="47" t="s">
        <v>0</v>
      </c>
      <c r="B214" s="47">
        <v>9537</v>
      </c>
      <c r="C214" s="133" t="s">
        <v>152</v>
      </c>
      <c r="D214" s="42" t="s">
        <v>162</v>
      </c>
      <c r="E214" s="41" t="s">
        <v>40</v>
      </c>
      <c r="F214" s="43" t="s">
        <v>196</v>
      </c>
      <c r="G214" s="44">
        <v>2.2799999999999998</v>
      </c>
      <c r="H214" s="45">
        <f t="shared" si="23"/>
        <v>2.9238719999999998</v>
      </c>
      <c r="I214" s="49">
        <f>H214*F214</f>
        <v>1677.6592761599998</v>
      </c>
    </row>
    <row r="215" spans="1:9" ht="25.5">
      <c r="A215" s="47" t="s">
        <v>0</v>
      </c>
      <c r="B215" s="47">
        <v>72887</v>
      </c>
      <c r="C215" s="133" t="s">
        <v>153</v>
      </c>
      <c r="D215" s="113" t="s">
        <v>1140</v>
      </c>
      <c r="E215" s="133" t="s">
        <v>1144</v>
      </c>
      <c r="F215" s="43">
        <v>540</v>
      </c>
      <c r="G215" s="44">
        <v>1.03</v>
      </c>
      <c r="H215" s="45">
        <f t="shared" si="23"/>
        <v>1.320872</v>
      </c>
      <c r="I215" s="49">
        <f>H215*F215</f>
        <v>713.27088000000003</v>
      </c>
    </row>
    <row r="216" spans="1:9" ht="18">
      <c r="A216" s="71"/>
      <c r="B216" s="71"/>
      <c r="C216" s="71"/>
      <c r="D216" s="72"/>
      <c r="E216" s="71"/>
      <c r="F216" s="73"/>
      <c r="G216" s="74" t="s">
        <v>197</v>
      </c>
      <c r="H216" s="74"/>
      <c r="I216" s="170">
        <f>SUM(I206,I213,I127,I87,I73,I48,I44,I35,I26,I16,I8)</f>
        <v>964408.34702372341</v>
      </c>
    </row>
    <row r="217" spans="1:9">
      <c r="A217" s="75"/>
    </row>
    <row r="218" spans="1:9">
      <c r="C218" s="561" t="s">
        <v>1145</v>
      </c>
    </row>
  </sheetData>
  <mergeCells count="5">
    <mergeCell ref="A5:D5"/>
    <mergeCell ref="A8:B8"/>
    <mergeCell ref="A6:C6"/>
    <mergeCell ref="A1:D1"/>
    <mergeCell ref="A3:D3"/>
  </mergeCells>
  <printOptions horizontalCentered="1"/>
  <pageMargins left="0.62992125984251968" right="0.78740157480314965" top="0.98425196850393704" bottom="0.5" header="0.51181102362204722" footer="0.51181102362204722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46"/>
  <sheetViews>
    <sheetView view="pageBreakPreview" zoomScale="60" zoomScaleNormal="90" workbookViewId="0"/>
  </sheetViews>
  <sheetFormatPr defaultRowHeight="12.75"/>
  <cols>
    <col min="1" max="1" width="18" customWidth="1"/>
    <col min="2" max="2" width="17.42578125" customWidth="1"/>
    <col min="3" max="3" width="22.5703125" customWidth="1"/>
    <col min="4" max="4" width="17.140625" customWidth="1"/>
    <col min="5" max="5" width="11.85546875" style="94" customWidth="1"/>
    <col min="6" max="6" width="12.140625" customWidth="1"/>
    <col min="7" max="7" width="16.28515625" customWidth="1"/>
    <col min="8" max="8" width="15.5703125" customWidth="1"/>
  </cols>
  <sheetData>
    <row r="1" spans="1:11">
      <c r="A1" s="7" t="s">
        <v>215</v>
      </c>
      <c r="B1" s="8"/>
      <c r="C1" s="8"/>
      <c r="D1" s="9"/>
      <c r="E1" s="647"/>
      <c r="F1" s="647"/>
      <c r="G1" s="647"/>
      <c r="H1" s="648"/>
    </row>
    <row r="2" spans="1:11">
      <c r="A2" s="10"/>
      <c r="B2" s="8"/>
      <c r="C2" s="11" t="s">
        <v>216</v>
      </c>
      <c r="D2" s="12">
        <v>0.28239999999999998</v>
      </c>
      <c r="E2" s="647"/>
      <c r="F2" s="647"/>
      <c r="G2" s="647"/>
      <c r="H2" s="648"/>
    </row>
    <row r="3" spans="1:11">
      <c r="A3" s="7" t="s">
        <v>1136</v>
      </c>
      <c r="B3" s="8"/>
      <c r="C3" s="8"/>
      <c r="D3" s="9"/>
      <c r="E3" s="647"/>
      <c r="F3" s="647"/>
      <c r="G3" s="647"/>
      <c r="H3" s="648"/>
    </row>
    <row r="4" spans="1:11">
      <c r="A4" s="7" t="s">
        <v>1139</v>
      </c>
      <c r="B4" s="8"/>
      <c r="C4" s="8"/>
      <c r="D4" s="9"/>
      <c r="E4" s="647"/>
      <c r="F4" s="647"/>
      <c r="G4" s="647"/>
      <c r="H4" s="648"/>
    </row>
    <row r="5" spans="1:11" ht="17.25" thickBot="1">
      <c r="A5" s="13"/>
      <c r="B5" s="13"/>
      <c r="C5" s="13"/>
      <c r="D5" s="14"/>
      <c r="E5" s="14"/>
      <c r="F5" s="13"/>
      <c r="G5" s="13"/>
      <c r="H5" s="15"/>
    </row>
    <row r="6" spans="1:11" ht="16.5" customHeight="1" thickBot="1">
      <c r="A6" s="649" t="s">
        <v>217</v>
      </c>
      <c r="B6" s="650"/>
      <c r="C6" s="650"/>
      <c r="D6" s="650"/>
      <c r="E6" s="650"/>
      <c r="F6" s="650"/>
      <c r="G6" s="650"/>
      <c r="H6" s="651"/>
    </row>
    <row r="7" spans="1:11" ht="12.75" customHeight="1">
      <c r="A7" s="641" t="s">
        <v>218</v>
      </c>
      <c r="B7" s="642"/>
      <c r="C7" s="643" t="s">
        <v>869</v>
      </c>
      <c r="D7" s="643"/>
      <c r="E7" s="643"/>
      <c r="F7" s="643"/>
      <c r="G7" s="643"/>
      <c r="H7" s="644"/>
    </row>
    <row r="8" spans="1:11" ht="12.75" customHeight="1">
      <c r="A8" s="402" t="s">
        <v>198</v>
      </c>
      <c r="B8" s="400" t="s">
        <v>202</v>
      </c>
      <c r="C8" s="645" t="s">
        <v>203</v>
      </c>
      <c r="D8" s="646"/>
      <c r="E8" s="402" t="s">
        <v>204</v>
      </c>
      <c r="F8" s="402" t="s">
        <v>205</v>
      </c>
      <c r="G8" s="402" t="s">
        <v>206</v>
      </c>
      <c r="H8" s="403" t="s">
        <v>207</v>
      </c>
    </row>
    <row r="9" spans="1:11" ht="12.75" customHeight="1">
      <c r="A9" s="16">
        <v>13393</v>
      </c>
      <c r="B9" s="123" t="s">
        <v>224</v>
      </c>
      <c r="C9" s="652" t="s">
        <v>870</v>
      </c>
      <c r="D9" s="652"/>
      <c r="E9" s="123" t="s">
        <v>209</v>
      </c>
      <c r="F9" s="136">
        <v>1</v>
      </c>
      <c r="G9" s="17">
        <v>236.07</v>
      </c>
      <c r="H9" s="18">
        <f>F9*G9</f>
        <v>236.07</v>
      </c>
      <c r="K9" s="274"/>
    </row>
    <row r="10" spans="1:11" ht="12.75" customHeight="1">
      <c r="A10" s="16">
        <v>12378</v>
      </c>
      <c r="B10" s="123" t="s">
        <v>225</v>
      </c>
      <c r="C10" s="596" t="s">
        <v>871</v>
      </c>
      <c r="D10" s="596"/>
      <c r="E10" s="123" t="s">
        <v>209</v>
      </c>
      <c r="F10" s="136">
        <v>1</v>
      </c>
      <c r="G10" s="17">
        <v>694.36</v>
      </c>
      <c r="H10" s="18">
        <f>F10*G10</f>
        <v>694.36</v>
      </c>
      <c r="K10" s="274"/>
    </row>
    <row r="11" spans="1:11" ht="12.75" customHeight="1">
      <c r="A11" s="16">
        <v>34609</v>
      </c>
      <c r="B11" s="123" t="s">
        <v>226</v>
      </c>
      <c r="C11" s="596" t="s">
        <v>872</v>
      </c>
      <c r="D11" s="596"/>
      <c r="E11" s="123" t="s">
        <v>211</v>
      </c>
      <c r="F11" s="136">
        <v>27</v>
      </c>
      <c r="G11" s="17">
        <v>6.95</v>
      </c>
      <c r="H11" s="18">
        <f>F11*G11</f>
        <v>187.65</v>
      </c>
      <c r="K11" s="274"/>
    </row>
    <row r="12" spans="1:11" ht="12.75" customHeight="1">
      <c r="A12" s="16">
        <v>2436</v>
      </c>
      <c r="B12" s="123" t="s">
        <v>227</v>
      </c>
      <c r="C12" s="596" t="s">
        <v>873</v>
      </c>
      <c r="D12" s="596"/>
      <c r="E12" s="123" t="s">
        <v>213</v>
      </c>
      <c r="F12" s="136">
        <v>24</v>
      </c>
      <c r="G12" s="104">
        <v>14.6</v>
      </c>
      <c r="H12" s="18">
        <f>F12*G12</f>
        <v>350.4</v>
      </c>
      <c r="K12" s="274"/>
    </row>
    <row r="13" spans="1:11" ht="12.75" customHeight="1">
      <c r="A13" s="16">
        <v>247</v>
      </c>
      <c r="B13" s="123" t="s">
        <v>228</v>
      </c>
      <c r="C13" s="596" t="s">
        <v>874</v>
      </c>
      <c r="D13" s="596"/>
      <c r="E13" s="123" t="s">
        <v>213</v>
      </c>
      <c r="F13" s="136">
        <v>24</v>
      </c>
      <c r="G13" s="17">
        <v>10.95</v>
      </c>
      <c r="H13" s="18">
        <f>F13*G13</f>
        <v>262.79999999999995</v>
      </c>
      <c r="K13" s="274"/>
    </row>
    <row r="14" spans="1:11" ht="12.75" customHeight="1">
      <c r="A14" s="19"/>
      <c r="B14" s="19"/>
      <c r="C14" s="653"/>
      <c r="D14" s="653"/>
      <c r="E14" s="19"/>
      <c r="F14" s="654" t="s">
        <v>229</v>
      </c>
      <c r="G14" s="654"/>
      <c r="H14" s="426">
        <f>SUM(H9:H13)</f>
        <v>1731.28</v>
      </c>
    </row>
    <row r="15" spans="1:11" ht="12.75" customHeight="1">
      <c r="C15" s="658"/>
      <c r="D15" s="658"/>
      <c r="E15"/>
    </row>
    <row r="16" spans="1:11" ht="25.5" customHeight="1">
      <c r="A16" s="655" t="s">
        <v>201</v>
      </c>
      <c r="B16" s="646"/>
      <c r="C16" s="656" t="s">
        <v>875</v>
      </c>
      <c r="D16" s="656"/>
      <c r="E16" s="656"/>
      <c r="F16" s="656"/>
      <c r="G16" s="656"/>
      <c r="H16" s="657"/>
    </row>
    <row r="17" spans="1:8" ht="25.5">
      <c r="A17" s="402" t="s">
        <v>198</v>
      </c>
      <c r="B17" s="400" t="s">
        <v>202</v>
      </c>
      <c r="C17" s="645" t="s">
        <v>203</v>
      </c>
      <c r="D17" s="646"/>
      <c r="E17" s="402" t="s">
        <v>204</v>
      </c>
      <c r="F17" s="402" t="s">
        <v>205</v>
      </c>
      <c r="G17" s="402" t="s">
        <v>206</v>
      </c>
      <c r="H17" s="403" t="s">
        <v>207</v>
      </c>
    </row>
    <row r="18" spans="1:8" ht="12.75" customHeight="1">
      <c r="A18" s="427">
        <v>3993</v>
      </c>
      <c r="B18" s="427"/>
      <c r="C18" s="637" t="s">
        <v>876</v>
      </c>
      <c r="D18" s="637"/>
      <c r="E18" s="427" t="s">
        <v>208</v>
      </c>
      <c r="F18" s="428">
        <v>8</v>
      </c>
      <c r="G18" s="6">
        <v>33.19</v>
      </c>
      <c r="H18" s="429">
        <f>G18*F18</f>
        <v>265.52</v>
      </c>
    </row>
    <row r="19" spans="1:8" ht="12.75" customHeight="1">
      <c r="A19" s="427">
        <v>7269</v>
      </c>
      <c r="B19" s="427"/>
      <c r="C19" s="637" t="s">
        <v>877</v>
      </c>
      <c r="D19" s="637"/>
      <c r="E19" s="427" t="s">
        <v>209</v>
      </c>
      <c r="F19" s="428">
        <v>20</v>
      </c>
      <c r="G19" s="6">
        <v>0.37</v>
      </c>
      <c r="H19" s="429">
        <f t="shared" ref="H19:H29" si="0">G19*F19</f>
        <v>7.4</v>
      </c>
    </row>
    <row r="20" spans="1:8" ht="12.75" customHeight="1">
      <c r="A20" s="427">
        <v>370</v>
      </c>
      <c r="B20" s="427"/>
      <c r="C20" s="637" t="s">
        <v>878</v>
      </c>
      <c r="D20" s="637"/>
      <c r="E20" s="427" t="s">
        <v>210</v>
      </c>
      <c r="F20" s="428">
        <v>2.1700000000000001E-2</v>
      </c>
      <c r="G20" s="6">
        <v>60</v>
      </c>
      <c r="H20" s="429">
        <f t="shared" si="0"/>
        <v>1.302</v>
      </c>
    </row>
    <row r="21" spans="1:8" ht="12.75" customHeight="1">
      <c r="A21" s="427">
        <v>36365</v>
      </c>
      <c r="B21" s="427"/>
      <c r="C21" s="637" t="s">
        <v>879</v>
      </c>
      <c r="D21" s="637"/>
      <c r="E21" s="427" t="s">
        <v>211</v>
      </c>
      <c r="F21" s="428">
        <v>2</v>
      </c>
      <c r="G21" s="6">
        <v>16.23</v>
      </c>
      <c r="H21" s="429">
        <f t="shared" si="0"/>
        <v>32.46</v>
      </c>
    </row>
    <row r="22" spans="1:8" ht="12.75" customHeight="1">
      <c r="A22" s="427">
        <v>10420</v>
      </c>
      <c r="B22" s="427"/>
      <c r="C22" s="637" t="s">
        <v>880</v>
      </c>
      <c r="D22" s="637"/>
      <c r="E22" s="427" t="s">
        <v>209</v>
      </c>
      <c r="F22" s="428">
        <v>1</v>
      </c>
      <c r="G22" s="6">
        <v>115.49</v>
      </c>
      <c r="H22" s="429">
        <f t="shared" si="0"/>
        <v>115.49</v>
      </c>
    </row>
    <row r="23" spans="1:8" ht="12.75" customHeight="1">
      <c r="A23" s="427">
        <v>11868</v>
      </c>
      <c r="B23" s="427"/>
      <c r="C23" s="637" t="s">
        <v>881</v>
      </c>
      <c r="D23" s="637"/>
      <c r="E23" s="427" t="s">
        <v>209</v>
      </c>
      <c r="F23" s="428">
        <v>1</v>
      </c>
      <c r="G23" s="6">
        <v>290.19</v>
      </c>
      <c r="H23" s="429">
        <f t="shared" si="0"/>
        <v>290.19</v>
      </c>
    </row>
    <row r="24" spans="1:8" ht="12.75" customHeight="1">
      <c r="A24" s="427">
        <v>21009</v>
      </c>
      <c r="B24" s="427"/>
      <c r="C24" s="637" t="s">
        <v>882</v>
      </c>
      <c r="D24" s="637"/>
      <c r="E24" s="427" t="s">
        <v>209</v>
      </c>
      <c r="F24" s="428">
        <v>20</v>
      </c>
      <c r="G24" s="6">
        <v>11.63</v>
      </c>
      <c r="H24" s="429">
        <f t="shared" si="0"/>
        <v>232.60000000000002</v>
      </c>
    </row>
    <row r="25" spans="1:8" ht="12.75" customHeight="1">
      <c r="A25" s="427">
        <v>20247</v>
      </c>
      <c r="B25" s="427"/>
      <c r="C25" s="637" t="s">
        <v>883</v>
      </c>
      <c r="D25" s="637"/>
      <c r="E25" s="427" t="s">
        <v>212</v>
      </c>
      <c r="F25" s="428">
        <v>1</v>
      </c>
      <c r="G25" s="6">
        <v>9.01</v>
      </c>
      <c r="H25" s="429">
        <f t="shared" si="0"/>
        <v>9.01</v>
      </c>
    </row>
    <row r="26" spans="1:8" ht="12.75" customHeight="1">
      <c r="A26" s="427">
        <v>1213</v>
      </c>
      <c r="B26" s="427"/>
      <c r="C26" s="637" t="s">
        <v>884</v>
      </c>
      <c r="D26" s="637"/>
      <c r="E26" s="427" t="s">
        <v>213</v>
      </c>
      <c r="F26" s="428">
        <v>8</v>
      </c>
      <c r="G26" s="6">
        <v>14.11</v>
      </c>
      <c r="H26" s="429">
        <f t="shared" si="0"/>
        <v>112.88</v>
      </c>
    </row>
    <row r="27" spans="1:8">
      <c r="A27" s="427">
        <v>6111</v>
      </c>
      <c r="B27" s="427"/>
      <c r="C27" s="637" t="s">
        <v>885</v>
      </c>
      <c r="D27" s="637"/>
      <c r="E27" s="427" t="s">
        <v>213</v>
      </c>
      <c r="F27" s="428">
        <v>8</v>
      </c>
      <c r="G27" s="6">
        <v>10.49</v>
      </c>
      <c r="H27" s="429">
        <f t="shared" si="0"/>
        <v>83.92</v>
      </c>
    </row>
    <row r="28" spans="1:8" ht="12.75" customHeight="1">
      <c r="A28" s="427">
        <v>2696</v>
      </c>
      <c r="B28" s="427"/>
      <c r="C28" s="637" t="s">
        <v>886</v>
      </c>
      <c r="D28" s="637"/>
      <c r="E28" s="427" t="s">
        <v>213</v>
      </c>
      <c r="F28" s="428">
        <v>8</v>
      </c>
      <c r="G28" s="6">
        <v>14.6</v>
      </c>
      <c r="H28" s="429">
        <f t="shared" si="0"/>
        <v>116.8</v>
      </c>
    </row>
    <row r="29" spans="1:8" ht="12.75" customHeight="1">
      <c r="A29" s="427">
        <v>6114</v>
      </c>
      <c r="B29" s="427"/>
      <c r="C29" s="637" t="s">
        <v>887</v>
      </c>
      <c r="D29" s="637"/>
      <c r="E29" s="427" t="s">
        <v>213</v>
      </c>
      <c r="F29" s="428">
        <v>4</v>
      </c>
      <c r="G29" s="6">
        <v>10.6</v>
      </c>
      <c r="H29" s="429">
        <f t="shared" si="0"/>
        <v>42.4</v>
      </c>
    </row>
    <row r="30" spans="1:8" ht="12.75" customHeight="1">
      <c r="A30" s="430"/>
      <c r="B30" s="430"/>
      <c r="C30" s="638"/>
      <c r="D30" s="638"/>
      <c r="E30" s="430"/>
      <c r="F30" s="664" t="s">
        <v>214</v>
      </c>
      <c r="G30" s="664"/>
      <c r="H30" s="431">
        <f>SUM(H18:H29)</f>
        <v>1309.972</v>
      </c>
    </row>
    <row r="31" spans="1:8" ht="13.5" thickBot="1">
      <c r="C31" s="666"/>
      <c r="D31" s="666"/>
      <c r="E31"/>
    </row>
    <row r="32" spans="1:8" ht="30" customHeight="1" thickBot="1">
      <c r="A32" s="659" t="s">
        <v>223</v>
      </c>
      <c r="B32" s="660"/>
      <c r="C32" s="661" t="s">
        <v>888</v>
      </c>
      <c r="D32" s="661"/>
      <c r="E32" s="661"/>
      <c r="F32" s="661"/>
      <c r="G32" s="661"/>
      <c r="H32" s="662"/>
    </row>
    <row r="33" spans="1:8" ht="25.5">
      <c r="A33" s="432" t="s">
        <v>198</v>
      </c>
      <c r="B33" s="432" t="s">
        <v>202</v>
      </c>
      <c r="C33" s="663" t="s">
        <v>203</v>
      </c>
      <c r="D33" s="663"/>
      <c r="E33" s="432" t="s">
        <v>87</v>
      </c>
      <c r="F33" s="433" t="s">
        <v>219</v>
      </c>
      <c r="G33" s="432" t="s">
        <v>220</v>
      </c>
      <c r="H33" s="434" t="s">
        <v>221</v>
      </c>
    </row>
    <row r="34" spans="1:8" ht="12.75" customHeight="1">
      <c r="A34" s="427">
        <v>367</v>
      </c>
      <c r="B34" s="427"/>
      <c r="C34" s="637" t="s">
        <v>889</v>
      </c>
      <c r="D34" s="637"/>
      <c r="E34" s="427" t="s">
        <v>210</v>
      </c>
      <c r="F34" s="435">
        <v>0.03</v>
      </c>
      <c r="G34" s="6">
        <v>60</v>
      </c>
      <c r="H34" s="436">
        <f>F34*G34</f>
        <v>1.7999999999999998</v>
      </c>
    </row>
    <row r="35" spans="1:8" ht="12.75" customHeight="1">
      <c r="A35" s="427">
        <v>12296</v>
      </c>
      <c r="B35" s="427"/>
      <c r="C35" s="637" t="s">
        <v>890</v>
      </c>
      <c r="D35" s="637"/>
      <c r="E35" s="427" t="s">
        <v>209</v>
      </c>
      <c r="F35" s="435">
        <v>0.15</v>
      </c>
      <c r="G35" s="20">
        <v>3.68</v>
      </c>
      <c r="H35" s="429">
        <f t="shared" ref="H35:H69" si="1">F35*G35</f>
        <v>0.55200000000000005</v>
      </c>
    </row>
    <row r="36" spans="1:8" ht="12.75" customHeight="1">
      <c r="A36" s="427">
        <v>34637</v>
      </c>
      <c r="B36" s="427"/>
      <c r="C36" s="637" t="s">
        <v>891</v>
      </c>
      <c r="D36" s="637"/>
      <c r="E36" s="427" t="s">
        <v>209</v>
      </c>
      <c r="F36" s="435">
        <v>0.03</v>
      </c>
      <c r="G36" s="20">
        <v>157.94999999999999</v>
      </c>
      <c r="H36" s="436">
        <f t="shared" si="1"/>
        <v>4.7384999999999993</v>
      </c>
    </row>
    <row r="37" spans="1:8" ht="12.75" customHeight="1">
      <c r="A37" s="427">
        <v>10425</v>
      </c>
      <c r="B37" s="427"/>
      <c r="C37" s="637" t="s">
        <v>892</v>
      </c>
      <c r="D37" s="637"/>
      <c r="E37" s="427" t="s">
        <v>209</v>
      </c>
      <c r="F37" s="435">
        <v>0.03</v>
      </c>
      <c r="G37" s="20">
        <v>75.37</v>
      </c>
      <c r="H37" s="429">
        <f>F37*G37</f>
        <v>2.2610999999999999</v>
      </c>
    </row>
    <row r="38" spans="1:8" ht="12.75" customHeight="1">
      <c r="A38" s="427">
        <v>9868</v>
      </c>
      <c r="B38" s="427"/>
      <c r="C38" s="637" t="s">
        <v>893</v>
      </c>
      <c r="D38" s="637"/>
      <c r="E38" s="427" t="s">
        <v>211</v>
      </c>
      <c r="F38" s="435">
        <v>0.37</v>
      </c>
      <c r="G38" s="20">
        <v>3.04</v>
      </c>
      <c r="H38" s="429">
        <f t="shared" si="1"/>
        <v>1.1248</v>
      </c>
    </row>
    <row r="39" spans="1:8" ht="12.75" customHeight="1">
      <c r="A39" s="427">
        <v>1031</v>
      </c>
      <c r="B39" s="427"/>
      <c r="C39" s="637" t="s">
        <v>894</v>
      </c>
      <c r="D39" s="637"/>
      <c r="E39" s="427" t="s">
        <v>209</v>
      </c>
      <c r="F39" s="435">
        <v>0.03</v>
      </c>
      <c r="G39" s="20">
        <v>8.85</v>
      </c>
      <c r="H39" s="429">
        <f t="shared" si="1"/>
        <v>0.26549999999999996</v>
      </c>
    </row>
    <row r="40" spans="1:8" ht="12.75" customHeight="1">
      <c r="A40" s="427">
        <v>1030</v>
      </c>
      <c r="B40" s="427"/>
      <c r="C40" s="637" t="s">
        <v>895</v>
      </c>
      <c r="D40" s="637"/>
      <c r="E40" s="427" t="s">
        <v>209</v>
      </c>
      <c r="F40" s="435">
        <v>0.03</v>
      </c>
      <c r="G40" s="20">
        <v>29.21</v>
      </c>
      <c r="H40" s="429">
        <f t="shared" si="1"/>
        <v>0.87629999999999997</v>
      </c>
    </row>
    <row r="41" spans="1:8" ht="12.75" customHeight="1">
      <c r="A41" s="427">
        <v>938</v>
      </c>
      <c r="B41" s="427"/>
      <c r="C41" s="637" t="s">
        <v>896</v>
      </c>
      <c r="D41" s="637"/>
      <c r="E41" s="427" t="s">
        <v>211</v>
      </c>
      <c r="F41" s="435">
        <v>0.02</v>
      </c>
      <c r="G41" s="20">
        <v>0.65</v>
      </c>
      <c r="H41" s="429">
        <f t="shared" si="1"/>
        <v>1.3000000000000001E-2</v>
      </c>
    </row>
    <row r="42" spans="1:8" ht="12.75" customHeight="1">
      <c r="A42" s="427">
        <v>1213</v>
      </c>
      <c r="B42" s="427"/>
      <c r="C42" s="637" t="s">
        <v>897</v>
      </c>
      <c r="D42" s="637"/>
      <c r="E42" s="427" t="s">
        <v>213</v>
      </c>
      <c r="F42" s="435">
        <v>0.95</v>
      </c>
      <c r="G42" s="20">
        <v>14.11</v>
      </c>
      <c r="H42" s="429">
        <f t="shared" si="1"/>
        <v>13.404499999999999</v>
      </c>
    </row>
    <row r="43" spans="1:8" ht="12.75" customHeight="1">
      <c r="A43" s="427">
        <v>1379</v>
      </c>
      <c r="B43" s="427"/>
      <c r="C43" s="637" t="s">
        <v>898</v>
      </c>
      <c r="D43" s="637"/>
      <c r="E43" s="427" t="s">
        <v>212</v>
      </c>
      <c r="F43" s="435">
        <v>12.67</v>
      </c>
      <c r="G43" s="20">
        <v>0.48</v>
      </c>
      <c r="H43" s="429">
        <f t="shared" si="1"/>
        <v>6.0815999999999999</v>
      </c>
    </row>
    <row r="44" spans="1:8" ht="12.75" customHeight="1">
      <c r="A44" s="427">
        <v>2420</v>
      </c>
      <c r="B44" s="427"/>
      <c r="C44" s="637" t="s">
        <v>899</v>
      </c>
      <c r="D44" s="637"/>
      <c r="E44" s="427" t="s">
        <v>209</v>
      </c>
      <c r="F44" s="435">
        <v>4.9000000000000004</v>
      </c>
      <c r="G44" s="6">
        <v>5.26</v>
      </c>
      <c r="H44" s="429">
        <f t="shared" si="1"/>
        <v>25.774000000000001</v>
      </c>
    </row>
    <row r="45" spans="1:8" ht="12.75" customHeight="1">
      <c r="A45" s="427">
        <v>5069</v>
      </c>
      <c r="B45" s="427"/>
      <c r="C45" s="637" t="s">
        <v>900</v>
      </c>
      <c r="D45" s="637"/>
      <c r="E45" s="427" t="s">
        <v>212</v>
      </c>
      <c r="F45" s="435">
        <v>0.28000000000000003</v>
      </c>
      <c r="G45" s="6">
        <v>8.2899999999999991</v>
      </c>
      <c r="H45" s="429">
        <f t="shared" si="1"/>
        <v>2.3212000000000002</v>
      </c>
    </row>
    <row r="46" spans="1:8" ht="12.75" customHeight="1">
      <c r="A46" s="427">
        <v>5088</v>
      </c>
      <c r="B46" s="427"/>
      <c r="C46" s="637" t="s">
        <v>901</v>
      </c>
      <c r="D46" s="637"/>
      <c r="E46" s="427" t="s">
        <v>209</v>
      </c>
      <c r="F46" s="435">
        <v>0.09</v>
      </c>
      <c r="G46" s="6">
        <v>2.36</v>
      </c>
      <c r="H46" s="429">
        <f t="shared" si="1"/>
        <v>0.21239999999999998</v>
      </c>
    </row>
    <row r="47" spans="1:8" ht="12.75" customHeight="1">
      <c r="A47" s="427">
        <v>38780</v>
      </c>
      <c r="B47" s="427"/>
      <c r="C47" s="637" t="s">
        <v>902</v>
      </c>
      <c r="D47" s="637"/>
      <c r="E47" s="427" t="s">
        <v>209</v>
      </c>
      <c r="F47" s="435">
        <v>0.15</v>
      </c>
      <c r="G47" s="6">
        <v>8.92</v>
      </c>
      <c r="H47" s="429">
        <f t="shared" si="1"/>
        <v>1.3379999999999999</v>
      </c>
    </row>
    <row r="48" spans="1:8" ht="12.75" customHeight="1">
      <c r="A48" s="427">
        <v>4425</v>
      </c>
      <c r="B48" s="427"/>
      <c r="C48" s="665" t="s">
        <v>903</v>
      </c>
      <c r="D48" s="665"/>
      <c r="E48" s="427" t="s">
        <v>211</v>
      </c>
      <c r="F48" s="435">
        <v>0.03</v>
      </c>
      <c r="G48" s="6">
        <v>10.55</v>
      </c>
      <c r="H48" s="429">
        <f t="shared" si="1"/>
        <v>0.3165</v>
      </c>
    </row>
    <row r="49" spans="1:8" ht="12.75" customHeight="1">
      <c r="A49" s="427">
        <v>4430</v>
      </c>
      <c r="B49" s="427"/>
      <c r="C49" s="637" t="s">
        <v>904</v>
      </c>
      <c r="D49" s="637"/>
      <c r="E49" s="427" t="s">
        <v>211</v>
      </c>
      <c r="F49" s="435">
        <v>1.3</v>
      </c>
      <c r="G49" s="6">
        <v>5.44</v>
      </c>
      <c r="H49" s="429">
        <f t="shared" si="1"/>
        <v>7.072000000000001</v>
      </c>
    </row>
    <row r="50" spans="1:8" ht="12.75" customHeight="1">
      <c r="A50" s="427">
        <v>4509</v>
      </c>
      <c r="B50" s="427"/>
      <c r="C50" s="637" t="s">
        <v>905</v>
      </c>
      <c r="D50" s="637"/>
      <c r="E50" s="427" t="s">
        <v>211</v>
      </c>
      <c r="F50" s="435">
        <v>3.83</v>
      </c>
      <c r="G50" s="6">
        <v>2.2200000000000002</v>
      </c>
      <c r="H50" s="429">
        <f t="shared" si="1"/>
        <v>8.502600000000001</v>
      </c>
    </row>
    <row r="51" spans="1:8" ht="12.75" customHeight="1">
      <c r="A51" s="427">
        <v>4721</v>
      </c>
      <c r="B51" s="427"/>
      <c r="C51" s="637" t="s">
        <v>906</v>
      </c>
      <c r="D51" s="637"/>
      <c r="E51" s="427" t="s">
        <v>210</v>
      </c>
      <c r="F51" s="435">
        <v>0.03</v>
      </c>
      <c r="G51" s="20">
        <v>49.7</v>
      </c>
      <c r="H51" s="429">
        <f t="shared" si="1"/>
        <v>1.4910000000000001</v>
      </c>
    </row>
    <row r="52" spans="1:8" ht="12.75" customHeight="1">
      <c r="A52" s="427">
        <v>13415</v>
      </c>
      <c r="B52" s="427"/>
      <c r="C52" s="637" t="s">
        <v>907</v>
      </c>
      <c r="D52" s="637"/>
      <c r="E52" s="427" t="s">
        <v>209</v>
      </c>
      <c r="F52" s="435">
        <v>0.03</v>
      </c>
      <c r="G52" s="6">
        <v>44.9</v>
      </c>
      <c r="H52" s="429">
        <f t="shared" si="1"/>
        <v>1.347</v>
      </c>
    </row>
    <row r="53" spans="1:8">
      <c r="A53" s="427">
        <v>4750</v>
      </c>
      <c r="B53" s="427"/>
      <c r="C53" s="637" t="s">
        <v>908</v>
      </c>
      <c r="D53" s="637"/>
      <c r="E53" s="427" t="s">
        <v>213</v>
      </c>
      <c r="F53" s="435">
        <v>0.36</v>
      </c>
      <c r="G53" s="6">
        <v>14.11</v>
      </c>
      <c r="H53" s="429">
        <f t="shared" si="1"/>
        <v>5.0795999999999992</v>
      </c>
    </row>
    <row r="54" spans="1:8" ht="12.75" customHeight="1">
      <c r="A54" s="427">
        <v>9836</v>
      </c>
      <c r="B54" s="427"/>
      <c r="C54" s="637" t="s">
        <v>909</v>
      </c>
      <c r="D54" s="637"/>
      <c r="E54" s="427" t="s">
        <v>211</v>
      </c>
      <c r="F54" s="435">
        <v>0.31</v>
      </c>
      <c r="G54" s="6">
        <v>7.16</v>
      </c>
      <c r="H54" s="429">
        <f t="shared" si="1"/>
        <v>2.2196000000000002</v>
      </c>
    </row>
    <row r="55" spans="1:8">
      <c r="A55" s="427">
        <v>6111</v>
      </c>
      <c r="B55" s="427"/>
      <c r="C55" s="637" t="s">
        <v>910</v>
      </c>
      <c r="D55" s="637"/>
      <c r="E55" s="427" t="s">
        <v>213</v>
      </c>
      <c r="F55" s="435">
        <v>1.9</v>
      </c>
      <c r="G55" s="6">
        <v>10.49</v>
      </c>
      <c r="H55" s="429">
        <f t="shared" si="1"/>
        <v>19.931000000000001</v>
      </c>
    </row>
    <row r="56" spans="1:8" ht="12.75" customHeight="1">
      <c r="A56" s="427">
        <v>6140</v>
      </c>
      <c r="B56" s="427"/>
      <c r="C56" s="637" t="s">
        <v>911</v>
      </c>
      <c r="D56" s="637"/>
      <c r="E56" s="427" t="s">
        <v>209</v>
      </c>
      <c r="F56" s="435">
        <v>0.03</v>
      </c>
      <c r="G56" s="6">
        <v>2.54</v>
      </c>
      <c r="H56" s="429">
        <f t="shared" si="1"/>
        <v>7.6200000000000004E-2</v>
      </c>
    </row>
    <row r="57" spans="1:8" ht="12.75" customHeight="1">
      <c r="A57" s="427">
        <v>6141</v>
      </c>
      <c r="B57" s="437"/>
      <c r="C57" s="639" t="s">
        <v>912</v>
      </c>
      <c r="D57" s="640"/>
      <c r="E57" s="427" t="s">
        <v>209</v>
      </c>
      <c r="F57" s="435">
        <v>0.06</v>
      </c>
      <c r="G57" s="6">
        <v>3.14</v>
      </c>
      <c r="H57" s="429">
        <f t="shared" si="1"/>
        <v>0.18840000000000001</v>
      </c>
    </row>
    <row r="58" spans="1:8" ht="12.75" customHeight="1">
      <c r="A58" s="427">
        <v>6146</v>
      </c>
      <c r="B58" s="427"/>
      <c r="C58" s="637" t="s">
        <v>913</v>
      </c>
      <c r="D58" s="637"/>
      <c r="E58" s="427" t="s">
        <v>209</v>
      </c>
      <c r="F58" s="435">
        <v>0.03</v>
      </c>
      <c r="G58" s="6">
        <v>12.54</v>
      </c>
      <c r="H58" s="429">
        <f t="shared" si="1"/>
        <v>0.37619999999999998</v>
      </c>
    </row>
    <row r="59" spans="1:8" ht="12.75" customHeight="1">
      <c r="A59" s="427">
        <v>6158</v>
      </c>
      <c r="B59" s="427"/>
      <c r="C59" s="637" t="s">
        <v>914</v>
      </c>
      <c r="D59" s="637"/>
      <c r="E59" s="427" t="s">
        <v>209</v>
      </c>
      <c r="F59" s="435">
        <v>0.03</v>
      </c>
      <c r="G59" s="6">
        <v>3.23</v>
      </c>
      <c r="H59" s="429">
        <f t="shared" si="1"/>
        <v>9.69E-2</v>
      </c>
    </row>
    <row r="60" spans="1:8" ht="12.75" customHeight="1">
      <c r="A60" s="427">
        <v>7191</v>
      </c>
      <c r="B60" s="427"/>
      <c r="C60" s="637" t="s">
        <v>915</v>
      </c>
      <c r="D60" s="637"/>
      <c r="E60" s="427" t="s">
        <v>209</v>
      </c>
      <c r="F60" s="435">
        <v>1.53</v>
      </c>
      <c r="G60" s="6">
        <v>12.24</v>
      </c>
      <c r="H60" s="429">
        <f t="shared" si="1"/>
        <v>18.7272</v>
      </c>
    </row>
    <row r="61" spans="1:8" ht="12.75" customHeight="1">
      <c r="A61" s="427">
        <v>7608</v>
      </c>
      <c r="B61" s="427"/>
      <c r="C61" s="637" t="s">
        <v>916</v>
      </c>
      <c r="D61" s="637"/>
      <c r="E61" s="427" t="s">
        <v>209</v>
      </c>
      <c r="F61" s="435">
        <v>0.03</v>
      </c>
      <c r="G61" s="6">
        <v>3.43</v>
      </c>
      <c r="H61" s="429">
        <f t="shared" si="1"/>
        <v>0.10290000000000001</v>
      </c>
    </row>
    <row r="62" spans="1:8" ht="12.75" customHeight="1">
      <c r="A62" s="427">
        <v>2696</v>
      </c>
      <c r="B62" s="427"/>
      <c r="C62" s="637" t="s">
        <v>917</v>
      </c>
      <c r="D62" s="637"/>
      <c r="E62" s="427" t="s">
        <v>213</v>
      </c>
      <c r="F62" s="435">
        <v>0.16</v>
      </c>
      <c r="G62" s="6">
        <v>14.6</v>
      </c>
      <c r="H62" s="429">
        <f t="shared" si="1"/>
        <v>2.3359999999999999</v>
      </c>
    </row>
    <row r="63" spans="1:8" ht="12.75" customHeight="1">
      <c r="A63" s="427">
        <v>3080</v>
      </c>
      <c r="B63" s="427"/>
      <c r="C63" s="637" t="s">
        <v>918</v>
      </c>
      <c r="D63" s="637"/>
      <c r="E63" s="427" t="s">
        <v>230</v>
      </c>
      <c r="F63" s="435">
        <v>0.09</v>
      </c>
      <c r="G63" s="6">
        <v>40.01</v>
      </c>
      <c r="H63" s="429">
        <f t="shared" si="1"/>
        <v>3.6008999999999998</v>
      </c>
    </row>
    <row r="64" spans="1:8" ht="12.75" customHeight="1">
      <c r="A64" s="427">
        <v>10420</v>
      </c>
      <c r="B64" s="427"/>
      <c r="C64" s="637" t="s">
        <v>919</v>
      </c>
      <c r="D64" s="637"/>
      <c r="E64" s="427" t="s">
        <v>209</v>
      </c>
      <c r="F64" s="435">
        <v>0.03</v>
      </c>
      <c r="G64" s="6">
        <v>115.49</v>
      </c>
      <c r="H64" s="429">
        <f t="shared" si="1"/>
        <v>3.4646999999999997</v>
      </c>
    </row>
    <row r="65" spans="1:8" ht="12.75" customHeight="1">
      <c r="A65" s="427">
        <v>11753</v>
      </c>
      <c r="B65" s="427"/>
      <c r="C65" s="637" t="s">
        <v>920</v>
      </c>
      <c r="D65" s="637"/>
      <c r="E65" s="427" t="s">
        <v>209</v>
      </c>
      <c r="F65" s="435">
        <v>0.03</v>
      </c>
      <c r="G65" s="6">
        <v>12.79</v>
      </c>
      <c r="H65" s="429">
        <f t="shared" si="1"/>
        <v>0.38369999999999999</v>
      </c>
    </row>
    <row r="66" spans="1:8" ht="12.75" customHeight="1">
      <c r="A66" s="427">
        <v>12128</v>
      </c>
      <c r="B66" s="437"/>
      <c r="C66" s="639" t="s">
        <v>921</v>
      </c>
      <c r="D66" s="640"/>
      <c r="E66" s="427" t="s">
        <v>209</v>
      </c>
      <c r="F66" s="435">
        <v>0.15</v>
      </c>
      <c r="G66" s="6">
        <v>5.23</v>
      </c>
      <c r="H66" s="429">
        <f t="shared" si="1"/>
        <v>0.78450000000000009</v>
      </c>
    </row>
    <row r="67" spans="1:8">
      <c r="A67" s="427">
        <v>2436</v>
      </c>
      <c r="B67" s="427"/>
      <c r="C67" s="637" t="s">
        <v>922</v>
      </c>
      <c r="D67" s="637"/>
      <c r="E67" s="427" t="s">
        <v>213</v>
      </c>
      <c r="F67" s="435">
        <v>0.16</v>
      </c>
      <c r="G67" s="6">
        <v>14.6</v>
      </c>
      <c r="H67" s="429">
        <f t="shared" si="1"/>
        <v>2.3359999999999999</v>
      </c>
    </row>
    <row r="68" spans="1:8" ht="12.75" customHeight="1">
      <c r="A68" s="427">
        <v>1357</v>
      </c>
      <c r="B68" s="427"/>
      <c r="C68" s="637" t="s">
        <v>923</v>
      </c>
      <c r="D68" s="637"/>
      <c r="E68" s="427" t="s">
        <v>209</v>
      </c>
      <c r="F68" s="435">
        <v>0.51</v>
      </c>
      <c r="G68" s="6">
        <v>45.22</v>
      </c>
      <c r="H68" s="429">
        <f t="shared" si="1"/>
        <v>23.062200000000001</v>
      </c>
    </row>
    <row r="69" spans="1:8" ht="12.75" customHeight="1">
      <c r="A69" s="427">
        <v>1966</v>
      </c>
      <c r="B69" s="437"/>
      <c r="C69" s="639" t="s">
        <v>924</v>
      </c>
      <c r="D69" s="640"/>
      <c r="E69" s="427" t="s">
        <v>209</v>
      </c>
      <c r="F69" s="435">
        <v>0.03</v>
      </c>
      <c r="G69" s="6">
        <v>15.67</v>
      </c>
      <c r="H69" s="429">
        <f t="shared" si="1"/>
        <v>0.47009999999999996</v>
      </c>
    </row>
    <row r="70" spans="1:8" ht="12.75" customHeight="1">
      <c r="A70" s="438"/>
      <c r="B70" s="438"/>
      <c r="C70" s="667"/>
      <c r="D70" s="667"/>
      <c r="E70" s="438"/>
      <c r="F70" s="668" t="s">
        <v>214</v>
      </c>
      <c r="G70" s="668"/>
      <c r="H70" s="21">
        <f>SUM(H34:H69)</f>
        <v>162.72810000000001</v>
      </c>
    </row>
    <row r="71" spans="1:8">
      <c r="A71" s="439"/>
      <c r="B71" s="439"/>
      <c r="C71" s="439"/>
      <c r="D71" s="439"/>
      <c r="E71" s="439"/>
      <c r="F71" s="440"/>
      <c r="G71" s="440"/>
      <c r="H71" s="440"/>
    </row>
    <row r="72" spans="1:8" ht="28.5" customHeight="1">
      <c r="A72" s="641" t="s">
        <v>232</v>
      </c>
      <c r="B72" s="642"/>
      <c r="C72" s="643" t="s">
        <v>925</v>
      </c>
      <c r="D72" s="643"/>
      <c r="E72" s="643"/>
      <c r="F72" s="643"/>
      <c r="G72" s="643"/>
      <c r="H72" s="644"/>
    </row>
    <row r="73" spans="1:8" ht="25.5">
      <c r="A73" s="402" t="s">
        <v>198</v>
      </c>
      <c r="B73" s="400" t="s">
        <v>202</v>
      </c>
      <c r="C73" s="645" t="s">
        <v>203</v>
      </c>
      <c r="D73" s="646"/>
      <c r="E73" s="402" t="s">
        <v>204</v>
      </c>
      <c r="F73" s="402" t="s">
        <v>205</v>
      </c>
      <c r="G73" s="402" t="s">
        <v>206</v>
      </c>
      <c r="H73" s="403" t="s">
        <v>207</v>
      </c>
    </row>
    <row r="74" spans="1:8" ht="12.75" customHeight="1">
      <c r="A74" s="16">
        <v>6117</v>
      </c>
      <c r="B74" s="123" t="s">
        <v>331</v>
      </c>
      <c r="C74" s="652" t="s">
        <v>513</v>
      </c>
      <c r="D74" s="652"/>
      <c r="E74" s="123" t="s">
        <v>613</v>
      </c>
      <c r="F74" s="136">
        <v>1.25</v>
      </c>
      <c r="G74" s="17">
        <v>10.6</v>
      </c>
      <c r="H74" s="103">
        <f>F74*G74</f>
        <v>13.25</v>
      </c>
    </row>
    <row r="75" spans="1:8" ht="12.75" customHeight="1">
      <c r="A75" s="16">
        <v>1213</v>
      </c>
      <c r="B75" s="123" t="s">
        <v>332</v>
      </c>
      <c r="C75" s="596" t="s">
        <v>515</v>
      </c>
      <c r="D75" s="596"/>
      <c r="E75" s="123" t="s">
        <v>613</v>
      </c>
      <c r="F75" s="136">
        <v>1.25</v>
      </c>
      <c r="G75" s="17">
        <v>14.11</v>
      </c>
      <c r="H75" s="103">
        <f>F75*G75</f>
        <v>17.637499999999999</v>
      </c>
    </row>
    <row r="76" spans="1:8" ht="12.75" customHeight="1">
      <c r="A76" s="16">
        <v>5061</v>
      </c>
      <c r="B76" s="123" t="s">
        <v>333</v>
      </c>
      <c r="C76" s="596" t="s">
        <v>514</v>
      </c>
      <c r="D76" s="596"/>
      <c r="E76" s="123" t="s">
        <v>44</v>
      </c>
      <c r="F76" s="441">
        <v>0.13</v>
      </c>
      <c r="G76" s="104">
        <v>8</v>
      </c>
      <c r="H76" s="103">
        <f>F76*G76</f>
        <v>1.04</v>
      </c>
    </row>
    <row r="77" spans="1:8" ht="12.75" customHeight="1">
      <c r="A77" s="16">
        <v>559</v>
      </c>
      <c r="B77" s="123" t="s">
        <v>334</v>
      </c>
      <c r="C77" s="596" t="s">
        <v>926</v>
      </c>
      <c r="D77" s="596"/>
      <c r="E77" s="123" t="s">
        <v>44</v>
      </c>
      <c r="F77" s="136">
        <v>0.19</v>
      </c>
      <c r="G77" s="104">
        <v>5.61</v>
      </c>
      <c r="H77" s="103">
        <f>F77*G77</f>
        <v>1.0659000000000001</v>
      </c>
    </row>
    <row r="78" spans="1:8" ht="12.75" customHeight="1">
      <c r="A78" s="16">
        <v>4006</v>
      </c>
      <c r="B78" s="123" t="s">
        <v>516</v>
      </c>
      <c r="C78" s="596" t="s">
        <v>517</v>
      </c>
      <c r="D78" s="596"/>
      <c r="E78" s="123" t="s">
        <v>927</v>
      </c>
      <c r="F78" s="136">
        <v>0.03</v>
      </c>
      <c r="G78" s="17">
        <v>629.51</v>
      </c>
      <c r="H78" s="103">
        <f>F78*G78</f>
        <v>18.885299999999997</v>
      </c>
    </row>
    <row r="79" spans="1:8" ht="12.75" customHeight="1">
      <c r="A79" s="19"/>
      <c r="B79" s="19"/>
      <c r="C79" s="653"/>
      <c r="D79" s="653"/>
      <c r="E79" s="19"/>
      <c r="F79" s="654" t="s">
        <v>229</v>
      </c>
      <c r="G79" s="654"/>
      <c r="H79" s="105">
        <f>SUM(H74:H78)</f>
        <v>51.878699999999995</v>
      </c>
    </row>
    <row r="80" spans="1:8">
      <c r="A80" s="442"/>
      <c r="B80" s="442"/>
      <c r="C80" s="443"/>
      <c r="D80" s="443"/>
      <c r="E80" s="442"/>
      <c r="F80" s="444"/>
      <c r="G80" s="444"/>
      <c r="H80" s="445"/>
    </row>
    <row r="81" spans="1:9" ht="12.75" customHeight="1">
      <c r="A81" s="641" t="s">
        <v>233</v>
      </c>
      <c r="B81" s="642"/>
      <c r="C81" s="643" t="s">
        <v>928</v>
      </c>
      <c r="D81" s="643"/>
      <c r="E81" s="643"/>
      <c r="F81" s="643"/>
      <c r="G81" s="643"/>
      <c r="H81" s="644"/>
    </row>
    <row r="82" spans="1:9" ht="25.5">
      <c r="A82" s="402" t="s">
        <v>198</v>
      </c>
      <c r="B82" s="400" t="s">
        <v>202</v>
      </c>
      <c r="C82" s="645" t="s">
        <v>203</v>
      </c>
      <c r="D82" s="646"/>
      <c r="E82" s="402" t="s">
        <v>204</v>
      </c>
      <c r="F82" s="402" t="s">
        <v>205</v>
      </c>
      <c r="G82" s="402" t="s">
        <v>206</v>
      </c>
      <c r="H82" s="403" t="s">
        <v>207</v>
      </c>
    </row>
    <row r="83" spans="1:9" ht="12.75" customHeight="1">
      <c r="A83" s="16">
        <v>6117</v>
      </c>
      <c r="B83" s="123" t="s">
        <v>319</v>
      </c>
      <c r="C83" s="652" t="s">
        <v>929</v>
      </c>
      <c r="D83" s="652"/>
      <c r="E83" s="123" t="s">
        <v>213</v>
      </c>
      <c r="F83" s="136">
        <v>1</v>
      </c>
      <c r="G83" s="17">
        <v>10.6</v>
      </c>
      <c r="H83" s="103">
        <f>F83*G83</f>
        <v>10.6</v>
      </c>
    </row>
    <row r="84" spans="1:9">
      <c r="A84" s="16">
        <v>12869</v>
      </c>
      <c r="B84" s="123" t="s">
        <v>320</v>
      </c>
      <c r="C84" s="596" t="s">
        <v>930</v>
      </c>
      <c r="D84" s="596"/>
      <c r="E84" s="123" t="s">
        <v>213</v>
      </c>
      <c r="F84" s="136">
        <v>0.5</v>
      </c>
      <c r="G84" s="17">
        <v>12.19</v>
      </c>
      <c r="H84" s="103">
        <f>F84*G84</f>
        <v>6.0949999999999998</v>
      </c>
    </row>
    <row r="85" spans="1:9" ht="12.75" customHeight="1">
      <c r="A85" s="16">
        <v>7175</v>
      </c>
      <c r="B85" s="123"/>
      <c r="C85" s="596" t="s">
        <v>931</v>
      </c>
      <c r="D85" s="596"/>
      <c r="E85" s="123" t="s">
        <v>209</v>
      </c>
      <c r="F85" s="136">
        <v>16</v>
      </c>
      <c r="G85" s="104">
        <v>2.2599999999999998</v>
      </c>
      <c r="H85" s="103">
        <f>F85*G85</f>
        <v>36.159999999999997</v>
      </c>
    </row>
    <row r="86" spans="1:9" ht="12.75" customHeight="1">
      <c r="A86" s="19"/>
      <c r="B86" s="19"/>
      <c r="C86" s="653"/>
      <c r="D86" s="653"/>
      <c r="E86" s="19"/>
      <c r="F86" s="654" t="s">
        <v>229</v>
      </c>
      <c r="G86" s="654"/>
      <c r="H86" s="105">
        <f>SUM(H83:H85)</f>
        <v>52.854999999999997</v>
      </c>
    </row>
    <row r="87" spans="1:9" ht="12.75" customHeight="1">
      <c r="A87" s="442"/>
      <c r="B87" s="442"/>
      <c r="C87" s="443"/>
      <c r="D87" s="443"/>
      <c r="E87" s="442"/>
      <c r="F87" s="444"/>
      <c r="G87" s="444"/>
      <c r="H87" s="445"/>
    </row>
    <row r="88" spans="1:9" ht="12.75" customHeight="1">
      <c r="A88" s="614" t="s">
        <v>607</v>
      </c>
      <c r="B88" s="615"/>
      <c r="C88" s="612" t="s">
        <v>932</v>
      </c>
      <c r="D88" s="630"/>
      <c r="E88" s="630"/>
      <c r="F88" s="613"/>
      <c r="G88" s="88"/>
      <c r="H88" s="88"/>
      <c r="I88" s="106"/>
    </row>
    <row r="89" spans="1:9" ht="25.5">
      <c r="A89" s="88" t="s">
        <v>198</v>
      </c>
      <c r="B89" s="391"/>
      <c r="C89" s="614" t="s">
        <v>203</v>
      </c>
      <c r="D89" s="615"/>
      <c r="E89" s="88" t="s">
        <v>204</v>
      </c>
      <c r="F89" s="88" t="s">
        <v>205</v>
      </c>
      <c r="G89" s="88" t="s">
        <v>206</v>
      </c>
      <c r="H89" s="89" t="s">
        <v>207</v>
      </c>
      <c r="I89" s="106"/>
    </row>
    <row r="90" spans="1:9" ht="12.75" customHeight="1">
      <c r="A90" s="79">
        <v>88323</v>
      </c>
      <c r="B90" s="149"/>
      <c r="C90" s="678" t="s">
        <v>725</v>
      </c>
      <c r="D90" s="679"/>
      <c r="E90" s="114" t="s">
        <v>213</v>
      </c>
      <c r="F90" s="317">
        <v>5.6000000000000001E-2</v>
      </c>
      <c r="G90" s="80">
        <v>16.899999999999999</v>
      </c>
      <c r="H90" s="116">
        <f>G90*F90</f>
        <v>0.94639999999999991</v>
      </c>
      <c r="I90" s="106"/>
    </row>
    <row r="91" spans="1:9">
      <c r="A91" s="81">
        <v>88316</v>
      </c>
      <c r="B91" s="134"/>
      <c r="C91" s="583" t="s">
        <v>726</v>
      </c>
      <c r="D91" s="584"/>
      <c r="E91" s="114" t="s">
        <v>213</v>
      </c>
      <c r="F91" s="317">
        <v>6.0999999999999999E-2</v>
      </c>
      <c r="G91" s="82">
        <v>15.26</v>
      </c>
      <c r="H91" s="116">
        <f>G91*F91</f>
        <v>0.93086000000000002</v>
      </c>
      <c r="I91" s="106"/>
    </row>
    <row r="92" spans="1:9" ht="12.75" customHeight="1">
      <c r="A92" s="81">
        <v>11029</v>
      </c>
      <c r="B92" s="166"/>
      <c r="C92" s="583" t="s">
        <v>727</v>
      </c>
      <c r="D92" s="584"/>
      <c r="E92" s="114" t="s">
        <v>88</v>
      </c>
      <c r="F92" s="124">
        <v>4.1500000000000004</v>
      </c>
      <c r="G92" s="82">
        <v>1.04</v>
      </c>
      <c r="H92" s="116">
        <f t="shared" ref="H92:H94" si="2">G92*F92</f>
        <v>4.3160000000000007</v>
      </c>
      <c r="I92" s="106"/>
    </row>
    <row r="93" spans="1:9">
      <c r="A93" s="81">
        <v>93287</v>
      </c>
      <c r="B93" s="166"/>
      <c r="C93" s="583" t="s">
        <v>728</v>
      </c>
      <c r="D93" s="584"/>
      <c r="E93" s="114" t="s">
        <v>729</v>
      </c>
      <c r="F93" s="318">
        <v>6.9999999999999999E-4</v>
      </c>
      <c r="G93" s="82">
        <v>289.61</v>
      </c>
      <c r="H93" s="116">
        <f t="shared" si="2"/>
        <v>0.20272700000000002</v>
      </c>
      <c r="I93" s="106"/>
    </row>
    <row r="94" spans="1:9">
      <c r="A94" s="81">
        <v>93288</v>
      </c>
      <c r="B94" s="166"/>
      <c r="C94" s="583" t="s">
        <v>731</v>
      </c>
      <c r="D94" s="584"/>
      <c r="E94" s="114" t="s">
        <v>730</v>
      </c>
      <c r="F94" s="317">
        <v>1E-3</v>
      </c>
      <c r="G94" s="82">
        <v>82.4</v>
      </c>
      <c r="H94" s="116">
        <f t="shared" si="2"/>
        <v>8.2400000000000001E-2</v>
      </c>
      <c r="I94" s="106"/>
    </row>
    <row r="95" spans="1:9">
      <c r="A95" s="81">
        <v>7243</v>
      </c>
      <c r="B95" s="134"/>
      <c r="C95" s="583" t="s">
        <v>732</v>
      </c>
      <c r="D95" s="584"/>
      <c r="E95" s="114" t="s">
        <v>40</v>
      </c>
      <c r="F95" s="317">
        <v>1.1459999999999999</v>
      </c>
      <c r="G95" s="82">
        <v>26.18</v>
      </c>
      <c r="H95" s="116">
        <f>G95*F95</f>
        <v>30.002279999999999</v>
      </c>
      <c r="I95" s="106"/>
    </row>
    <row r="96" spans="1:9">
      <c r="A96" s="152"/>
      <c r="B96" s="153"/>
      <c r="C96" s="153"/>
      <c r="D96" s="155"/>
      <c r="E96" s="152"/>
      <c r="F96" s="616" t="s">
        <v>229</v>
      </c>
      <c r="G96" s="617"/>
      <c r="H96" s="90">
        <f>SUM(H90:H95)</f>
        <v>36.480666999999997</v>
      </c>
      <c r="I96" s="106"/>
    </row>
    <row r="97" spans="1:9">
      <c r="A97" s="442"/>
      <c r="B97" s="442"/>
      <c r="C97" s="443"/>
      <c r="D97" s="443"/>
      <c r="E97" s="442"/>
      <c r="F97" s="444"/>
      <c r="G97" s="444"/>
      <c r="H97" s="445"/>
      <c r="I97" s="106"/>
    </row>
    <row r="98" spans="1:9">
      <c r="A98" s="614" t="s">
        <v>307</v>
      </c>
      <c r="B98" s="615"/>
      <c r="C98" s="612" t="s">
        <v>933</v>
      </c>
      <c r="D98" s="630"/>
      <c r="E98" s="630"/>
      <c r="F98" s="613"/>
      <c r="G98" s="88"/>
      <c r="H98" s="88"/>
      <c r="I98" s="106"/>
    </row>
    <row r="99" spans="1:9" ht="12.75" customHeight="1">
      <c r="A99" s="88" t="s">
        <v>198</v>
      </c>
      <c r="B99" s="391"/>
      <c r="C99" s="614" t="s">
        <v>203</v>
      </c>
      <c r="D99" s="615"/>
      <c r="E99" s="88" t="s">
        <v>204</v>
      </c>
      <c r="F99" s="88" t="s">
        <v>205</v>
      </c>
      <c r="G99" s="88" t="s">
        <v>206</v>
      </c>
      <c r="H99" s="89" t="s">
        <v>207</v>
      </c>
      <c r="I99" s="106"/>
    </row>
    <row r="100" spans="1:9">
      <c r="A100" s="79">
        <v>88323</v>
      </c>
      <c r="B100" s="149"/>
      <c r="C100" s="678" t="s">
        <v>725</v>
      </c>
      <c r="D100" s="679"/>
      <c r="E100" s="114" t="s">
        <v>213</v>
      </c>
      <c r="F100" s="317">
        <v>5.6000000000000001E-2</v>
      </c>
      <c r="G100" s="80">
        <v>16.899999999999999</v>
      </c>
      <c r="H100" s="116">
        <f>G100*F100</f>
        <v>0.94639999999999991</v>
      </c>
      <c r="I100" s="106"/>
    </row>
    <row r="101" spans="1:9">
      <c r="A101" s="81">
        <v>88316</v>
      </c>
      <c r="B101" s="134"/>
      <c r="C101" s="583" t="s">
        <v>726</v>
      </c>
      <c r="D101" s="584"/>
      <c r="E101" s="114" t="s">
        <v>213</v>
      </c>
      <c r="F101" s="317">
        <v>6.0999999999999999E-2</v>
      </c>
      <c r="G101" s="82">
        <v>15.26</v>
      </c>
      <c r="H101" s="116">
        <f>G101*F101</f>
        <v>0.93086000000000002</v>
      </c>
      <c r="I101" s="106"/>
    </row>
    <row r="102" spans="1:9" ht="12.75" customHeight="1">
      <c r="A102" s="81">
        <v>11029</v>
      </c>
      <c r="B102" s="166"/>
      <c r="C102" s="583" t="s">
        <v>727</v>
      </c>
      <c r="D102" s="584"/>
      <c r="E102" s="114" t="s">
        <v>88</v>
      </c>
      <c r="F102" s="124">
        <v>4.1500000000000004</v>
      </c>
      <c r="G102" s="82">
        <v>1.04</v>
      </c>
      <c r="H102" s="116">
        <f t="shared" ref="H102:H104" si="3">G102*F102</f>
        <v>4.3160000000000007</v>
      </c>
    </row>
    <row r="103" spans="1:9" ht="12.75" customHeight="1">
      <c r="A103" s="81">
        <v>93287</v>
      </c>
      <c r="B103" s="166"/>
      <c r="C103" s="583" t="s">
        <v>728</v>
      </c>
      <c r="D103" s="584"/>
      <c r="E103" s="114" t="s">
        <v>729</v>
      </c>
      <c r="F103" s="318">
        <v>6.9999999999999999E-4</v>
      </c>
      <c r="G103" s="82">
        <v>289.61</v>
      </c>
      <c r="H103" s="116">
        <f t="shared" si="3"/>
        <v>0.20272700000000002</v>
      </c>
    </row>
    <row r="104" spans="1:9">
      <c r="A104" s="81">
        <v>93288</v>
      </c>
      <c r="B104" s="166"/>
      <c r="C104" s="583" t="s">
        <v>731</v>
      </c>
      <c r="D104" s="584"/>
      <c r="E104" s="114" t="s">
        <v>730</v>
      </c>
      <c r="F104" s="317">
        <v>1E-3</v>
      </c>
      <c r="G104" s="82">
        <v>82.4</v>
      </c>
      <c r="H104" s="116">
        <f t="shared" si="3"/>
        <v>8.2400000000000001E-2</v>
      </c>
    </row>
    <row r="105" spans="1:9">
      <c r="A105" s="81">
        <v>7243</v>
      </c>
      <c r="B105" s="134"/>
      <c r="C105" s="583" t="s">
        <v>733</v>
      </c>
      <c r="D105" s="584"/>
      <c r="E105" s="114" t="s">
        <v>40</v>
      </c>
      <c r="F105" s="317">
        <v>1</v>
      </c>
      <c r="G105" s="82">
        <v>38.76</v>
      </c>
      <c r="H105" s="116">
        <f>G105*F105</f>
        <v>38.76</v>
      </c>
    </row>
    <row r="106" spans="1:9">
      <c r="A106" s="152"/>
      <c r="B106" s="153"/>
      <c r="C106" s="153"/>
      <c r="D106" s="155"/>
      <c r="E106" s="152"/>
      <c r="F106" s="616" t="s">
        <v>229</v>
      </c>
      <c r="G106" s="617"/>
      <c r="H106" s="90">
        <f>SUM(H100:H105)</f>
        <v>45.238386999999996</v>
      </c>
    </row>
    <row r="107" spans="1:9" ht="12.75" customHeight="1" thickBot="1">
      <c r="A107" s="442"/>
      <c r="B107" s="442"/>
      <c r="C107" s="443"/>
      <c r="D107" s="443"/>
      <c r="E107" s="442"/>
      <c r="F107" s="444"/>
      <c r="G107" s="444"/>
      <c r="H107" s="445"/>
    </row>
    <row r="108" spans="1:9" ht="12.75" customHeight="1" thickBot="1">
      <c r="A108" s="446" t="s">
        <v>934</v>
      </c>
      <c r="B108" s="706" t="s">
        <v>935</v>
      </c>
      <c r="C108" s="707"/>
      <c r="D108" s="707"/>
      <c r="E108" s="707"/>
      <c r="F108" s="707"/>
      <c r="G108" s="707"/>
      <c r="H108" s="708"/>
    </row>
    <row r="109" spans="1:9" ht="12.75" customHeight="1" thickBot="1">
      <c r="A109" s="447" t="s">
        <v>936</v>
      </c>
      <c r="B109" s="448" t="s">
        <v>198</v>
      </c>
      <c r="C109" s="711" t="s">
        <v>937</v>
      </c>
      <c r="D109" s="712"/>
      <c r="E109" s="449" t="s">
        <v>938</v>
      </c>
      <c r="F109" s="450" t="s">
        <v>219</v>
      </c>
      <c r="G109" s="450" t="s">
        <v>939</v>
      </c>
      <c r="H109" s="451" t="s">
        <v>940</v>
      </c>
    </row>
    <row r="110" spans="1:9" ht="12.75" customHeight="1">
      <c r="A110" s="452" t="s">
        <v>525</v>
      </c>
      <c r="B110" s="453">
        <v>6114</v>
      </c>
      <c r="C110" s="676" t="s">
        <v>524</v>
      </c>
      <c r="D110" s="677"/>
      <c r="E110" s="454" t="s">
        <v>213</v>
      </c>
      <c r="F110" s="455">
        <v>0.22</v>
      </c>
      <c r="G110" s="456">
        <v>10.6</v>
      </c>
      <c r="H110" s="457">
        <f>(F110*G110)</f>
        <v>2.3319999999999999</v>
      </c>
    </row>
    <row r="111" spans="1:9" ht="12.75" customHeight="1">
      <c r="A111" s="458" t="s">
        <v>941</v>
      </c>
      <c r="B111" s="459">
        <v>6117</v>
      </c>
      <c r="C111" s="680" t="s">
        <v>942</v>
      </c>
      <c r="D111" s="680"/>
      <c r="E111" s="460" t="s">
        <v>213</v>
      </c>
      <c r="F111" s="461">
        <v>0.53</v>
      </c>
      <c r="G111" s="462">
        <v>10.6</v>
      </c>
      <c r="H111" s="457">
        <f t="shared" ref="H111:H118" si="4">(F111*G111)</f>
        <v>5.6180000000000003</v>
      </c>
    </row>
    <row r="112" spans="1:9" ht="12.75" customHeight="1">
      <c r="A112" s="458" t="s">
        <v>332</v>
      </c>
      <c r="B112" s="459">
        <v>1213</v>
      </c>
      <c r="C112" s="681" t="s">
        <v>943</v>
      </c>
      <c r="D112" s="681"/>
      <c r="E112" s="460" t="s">
        <v>213</v>
      </c>
      <c r="F112" s="461">
        <v>0.53</v>
      </c>
      <c r="G112" s="462">
        <v>14.11</v>
      </c>
      <c r="H112" s="463">
        <f t="shared" si="4"/>
        <v>7.4782999999999999</v>
      </c>
    </row>
    <row r="113" spans="1:8" ht="12.75" customHeight="1">
      <c r="A113" s="458" t="s">
        <v>318</v>
      </c>
      <c r="B113" s="459">
        <v>378</v>
      </c>
      <c r="C113" s="709" t="s">
        <v>944</v>
      </c>
      <c r="D113" s="710"/>
      <c r="E113" s="460" t="s">
        <v>213</v>
      </c>
      <c r="F113" s="461">
        <v>0.22</v>
      </c>
      <c r="G113" s="462">
        <v>14.11</v>
      </c>
      <c r="H113" s="457">
        <f t="shared" si="4"/>
        <v>3.1042000000000001</v>
      </c>
    </row>
    <row r="114" spans="1:8" ht="12.75" customHeight="1">
      <c r="A114" s="458" t="s">
        <v>239</v>
      </c>
      <c r="B114" s="459">
        <v>4750</v>
      </c>
      <c r="C114" s="681" t="s">
        <v>945</v>
      </c>
      <c r="D114" s="681"/>
      <c r="E114" s="460" t="s">
        <v>213</v>
      </c>
      <c r="F114" s="461">
        <v>0.89</v>
      </c>
      <c r="G114" s="462">
        <v>14.11</v>
      </c>
      <c r="H114" s="457">
        <f t="shared" si="4"/>
        <v>12.5579</v>
      </c>
    </row>
    <row r="115" spans="1:8" ht="12.75" customHeight="1">
      <c r="A115" s="458" t="s">
        <v>240</v>
      </c>
      <c r="B115" s="464">
        <v>6111</v>
      </c>
      <c r="C115" s="681" t="s">
        <v>946</v>
      </c>
      <c r="D115" s="681"/>
      <c r="E115" s="460" t="s">
        <v>213</v>
      </c>
      <c r="F115" s="461">
        <v>3.15</v>
      </c>
      <c r="G115" s="462">
        <v>10.49</v>
      </c>
      <c r="H115" s="457">
        <f t="shared" si="4"/>
        <v>33.043500000000002</v>
      </c>
    </row>
    <row r="116" spans="1:8" ht="12.75" customHeight="1">
      <c r="A116" s="465" t="s">
        <v>947</v>
      </c>
      <c r="B116" s="466">
        <v>370</v>
      </c>
      <c r="C116" s="596" t="s">
        <v>948</v>
      </c>
      <c r="D116" s="596"/>
      <c r="E116" s="460" t="s">
        <v>210</v>
      </c>
      <c r="F116" s="467">
        <v>0.06</v>
      </c>
      <c r="G116" s="462">
        <v>60</v>
      </c>
      <c r="H116" s="457">
        <f t="shared" si="4"/>
        <v>3.5999999999999996</v>
      </c>
    </row>
    <row r="117" spans="1:8" ht="12.75" customHeight="1">
      <c r="A117" s="465" t="s">
        <v>949</v>
      </c>
      <c r="B117" s="466">
        <v>4721</v>
      </c>
      <c r="C117" s="603" t="s">
        <v>950</v>
      </c>
      <c r="D117" s="604"/>
      <c r="E117" s="460" t="s">
        <v>210</v>
      </c>
      <c r="F117" s="467">
        <v>0.01</v>
      </c>
      <c r="G117" s="462">
        <v>49.7</v>
      </c>
      <c r="H117" s="457">
        <f t="shared" si="4"/>
        <v>0.49700000000000005</v>
      </c>
    </row>
    <row r="118" spans="1:8" ht="12.75" customHeight="1">
      <c r="A118" s="465" t="s">
        <v>951</v>
      </c>
      <c r="B118" s="466">
        <v>4718</v>
      </c>
      <c r="C118" s="603" t="s">
        <v>952</v>
      </c>
      <c r="D118" s="604"/>
      <c r="E118" s="460" t="s">
        <v>210</v>
      </c>
      <c r="F118" s="467">
        <v>0.02</v>
      </c>
      <c r="G118" s="462">
        <v>49.7</v>
      </c>
      <c r="H118" s="457">
        <f t="shared" si="4"/>
        <v>0.99400000000000011</v>
      </c>
    </row>
    <row r="119" spans="1:8" ht="12.75" customHeight="1">
      <c r="A119" s="465" t="s">
        <v>953</v>
      </c>
      <c r="B119" s="466">
        <v>4720</v>
      </c>
      <c r="C119" s="603" t="s">
        <v>954</v>
      </c>
      <c r="D119" s="604"/>
      <c r="E119" s="460" t="s">
        <v>210</v>
      </c>
      <c r="F119" s="279">
        <v>0.01</v>
      </c>
      <c r="G119" s="95">
        <v>63.46</v>
      </c>
      <c r="H119" s="457">
        <f>(F119*G119)</f>
        <v>0.63460000000000005</v>
      </c>
    </row>
    <row r="120" spans="1:8" ht="12.75" customHeight="1">
      <c r="A120" s="465" t="s">
        <v>955</v>
      </c>
      <c r="B120" s="466">
        <v>1106</v>
      </c>
      <c r="C120" s="596" t="s">
        <v>956</v>
      </c>
      <c r="D120" s="596"/>
      <c r="E120" s="460" t="s">
        <v>212</v>
      </c>
      <c r="F120" s="467">
        <v>0.54</v>
      </c>
      <c r="G120" s="462">
        <v>0.54</v>
      </c>
      <c r="H120" s="457">
        <f t="shared" ref="H120:H129" si="5">(F120*G120)</f>
        <v>0.29160000000000003</v>
      </c>
    </row>
    <row r="121" spans="1:8" ht="12.75" customHeight="1">
      <c r="A121" s="465" t="s">
        <v>957</v>
      </c>
      <c r="B121" s="466">
        <v>1379</v>
      </c>
      <c r="C121" s="596" t="s">
        <v>958</v>
      </c>
      <c r="D121" s="596"/>
      <c r="E121" s="460" t="s">
        <v>212</v>
      </c>
      <c r="F121" s="467">
        <v>19.13</v>
      </c>
      <c r="G121" s="462">
        <v>0.48</v>
      </c>
      <c r="H121" s="457">
        <f t="shared" si="5"/>
        <v>9.1823999999999995</v>
      </c>
    </row>
    <row r="122" spans="1:8" ht="12.75" customHeight="1">
      <c r="A122" s="465" t="s">
        <v>959</v>
      </c>
      <c r="B122" s="466">
        <v>39397</v>
      </c>
      <c r="C122" s="596" t="s">
        <v>960</v>
      </c>
      <c r="D122" s="596"/>
      <c r="E122" s="460" t="s">
        <v>526</v>
      </c>
      <c r="F122" s="467">
        <v>0.06</v>
      </c>
      <c r="G122" s="462">
        <v>5.74</v>
      </c>
      <c r="H122" s="457">
        <f t="shared" si="5"/>
        <v>0.34439999999999998</v>
      </c>
    </row>
    <row r="123" spans="1:8">
      <c r="A123" s="465" t="s">
        <v>961</v>
      </c>
      <c r="B123" s="466">
        <v>39</v>
      </c>
      <c r="C123" s="596" t="s">
        <v>962</v>
      </c>
      <c r="D123" s="596"/>
      <c r="E123" s="460" t="s">
        <v>212</v>
      </c>
      <c r="F123" s="467">
        <v>0.92</v>
      </c>
      <c r="G123" s="462">
        <v>4.17</v>
      </c>
      <c r="H123" s="457">
        <f t="shared" si="5"/>
        <v>3.8364000000000003</v>
      </c>
    </row>
    <row r="124" spans="1:8" ht="12.75" customHeight="1">
      <c r="A124" s="465" t="s">
        <v>963</v>
      </c>
      <c r="B124" s="466">
        <v>34</v>
      </c>
      <c r="C124" s="682" t="s">
        <v>964</v>
      </c>
      <c r="D124" s="596"/>
      <c r="E124" s="460" t="s">
        <v>212</v>
      </c>
      <c r="F124" s="467">
        <v>2.27</v>
      </c>
      <c r="G124" s="462">
        <v>4.2</v>
      </c>
      <c r="H124" s="457">
        <f t="shared" si="5"/>
        <v>9.5340000000000007</v>
      </c>
    </row>
    <row r="125" spans="1:8">
      <c r="A125" s="458" t="s">
        <v>584</v>
      </c>
      <c r="B125" s="459">
        <v>34573</v>
      </c>
      <c r="C125" s="695" t="s">
        <v>965</v>
      </c>
      <c r="D125" s="696"/>
      <c r="E125" s="460" t="s">
        <v>209</v>
      </c>
      <c r="F125" s="468">
        <v>10</v>
      </c>
      <c r="G125" s="462">
        <v>2.71</v>
      </c>
      <c r="H125" s="457">
        <f t="shared" si="5"/>
        <v>27.1</v>
      </c>
    </row>
    <row r="126" spans="1:8" ht="12.75" customHeight="1">
      <c r="A126" s="469" t="s">
        <v>966</v>
      </c>
      <c r="B126" s="470">
        <v>5061</v>
      </c>
      <c r="C126" s="683" t="s">
        <v>967</v>
      </c>
      <c r="D126" s="683"/>
      <c r="E126" s="460" t="s">
        <v>212</v>
      </c>
      <c r="F126" s="471">
        <v>7.0000000000000007E-2</v>
      </c>
      <c r="G126" s="472">
        <v>8</v>
      </c>
      <c r="H126" s="457">
        <f>(F126*G126)</f>
        <v>0.56000000000000005</v>
      </c>
    </row>
    <row r="127" spans="1:8">
      <c r="A127" s="469" t="s">
        <v>968</v>
      </c>
      <c r="B127" s="470">
        <v>337</v>
      </c>
      <c r="C127" s="683" t="s">
        <v>969</v>
      </c>
      <c r="D127" s="683"/>
      <c r="E127" s="460" t="s">
        <v>212</v>
      </c>
      <c r="F127" s="471">
        <v>5.6000000000000001E-2</v>
      </c>
      <c r="G127" s="472">
        <v>7.85</v>
      </c>
      <c r="H127" s="457">
        <f t="shared" si="5"/>
        <v>0.43959999999999999</v>
      </c>
    </row>
    <row r="128" spans="1:8" ht="12.75" customHeight="1">
      <c r="A128" s="469" t="s">
        <v>970</v>
      </c>
      <c r="B128" s="470">
        <v>4496</v>
      </c>
      <c r="C128" s="683" t="s">
        <v>971</v>
      </c>
      <c r="D128" s="683"/>
      <c r="E128" s="471" t="s">
        <v>211</v>
      </c>
      <c r="F128" s="471">
        <v>1.07</v>
      </c>
      <c r="G128" s="472">
        <v>2.42</v>
      </c>
      <c r="H128" s="457">
        <f t="shared" si="5"/>
        <v>2.5893999999999999</v>
      </c>
    </row>
    <row r="129" spans="1:8">
      <c r="A129" s="469" t="s">
        <v>972</v>
      </c>
      <c r="B129" s="470">
        <v>4460</v>
      </c>
      <c r="C129" s="683" t="s">
        <v>973</v>
      </c>
      <c r="D129" s="683"/>
      <c r="E129" s="471" t="s">
        <v>211</v>
      </c>
      <c r="F129" s="471">
        <v>0.54</v>
      </c>
      <c r="G129" s="472">
        <v>4.9800000000000004</v>
      </c>
      <c r="H129" s="457">
        <f t="shared" si="5"/>
        <v>2.6892000000000005</v>
      </c>
    </row>
    <row r="130" spans="1:8" ht="12.75" customHeight="1">
      <c r="A130" s="469" t="s">
        <v>974</v>
      </c>
      <c r="B130" s="470">
        <v>6189</v>
      </c>
      <c r="C130" s="683" t="s">
        <v>975</v>
      </c>
      <c r="D130" s="683"/>
      <c r="E130" s="471" t="s">
        <v>211</v>
      </c>
      <c r="F130" s="471">
        <v>1.01</v>
      </c>
      <c r="G130" s="472">
        <v>6.33</v>
      </c>
      <c r="H130" s="457">
        <f>(F130*G130)</f>
        <v>6.3933</v>
      </c>
    </row>
    <row r="131" spans="1:8">
      <c r="A131" s="473"/>
      <c r="B131" s="474"/>
      <c r="C131" s="669"/>
      <c r="D131" s="670"/>
      <c r="E131" s="475"/>
      <c r="F131" s="476" t="s">
        <v>976</v>
      </c>
      <c r="G131" s="477"/>
      <c r="H131" s="478">
        <f>SUM(H110:H130)</f>
        <v>132.81980000000001</v>
      </c>
    </row>
    <row r="132" spans="1:8">
      <c r="A132" s="117"/>
      <c r="B132" s="118"/>
      <c r="C132" s="119"/>
      <c r="D132" s="120"/>
      <c r="E132" s="117"/>
      <c r="F132" s="593"/>
      <c r="G132" s="594"/>
      <c r="H132" s="101"/>
    </row>
    <row r="133" spans="1:8" ht="12.75" customHeight="1">
      <c r="E133"/>
    </row>
    <row r="134" spans="1:8" ht="12.75" customHeight="1">
      <c r="A134" s="479" t="s">
        <v>568</v>
      </c>
      <c r="B134" s="697" t="s">
        <v>977</v>
      </c>
      <c r="C134" s="698"/>
      <c r="D134" s="698"/>
      <c r="E134" s="698"/>
      <c r="F134" s="698"/>
      <c r="G134" s="698"/>
      <c r="H134" s="699"/>
    </row>
    <row r="135" spans="1:8" ht="12.75" customHeight="1">
      <c r="A135" s="480" t="s">
        <v>936</v>
      </c>
      <c r="B135" s="480" t="s">
        <v>198</v>
      </c>
      <c r="C135" s="671" t="s">
        <v>937</v>
      </c>
      <c r="D135" s="671"/>
      <c r="E135" s="481" t="s">
        <v>938</v>
      </c>
      <c r="F135" s="481" t="s">
        <v>219</v>
      </c>
      <c r="G135" s="481" t="s">
        <v>939</v>
      </c>
      <c r="H135" s="482" t="s">
        <v>940</v>
      </c>
    </row>
    <row r="136" spans="1:8" ht="12.75" customHeight="1">
      <c r="A136" s="483"/>
      <c r="B136" s="483">
        <v>11161</v>
      </c>
      <c r="C136" s="672" t="s">
        <v>831</v>
      </c>
      <c r="D136" s="673"/>
      <c r="E136" s="483" t="s">
        <v>212</v>
      </c>
      <c r="F136" s="484">
        <v>0.45</v>
      </c>
      <c r="G136" s="485">
        <v>0.9</v>
      </c>
      <c r="H136" s="486">
        <f>G136*F136</f>
        <v>0.40500000000000003</v>
      </c>
    </row>
    <row r="137" spans="1:8" ht="12.75" customHeight="1">
      <c r="A137" s="483"/>
      <c r="B137" s="483">
        <v>6111</v>
      </c>
      <c r="C137" s="673" t="s">
        <v>978</v>
      </c>
      <c r="D137" s="673"/>
      <c r="E137" s="483" t="s">
        <v>213</v>
      </c>
      <c r="F137" s="484">
        <v>0.3</v>
      </c>
      <c r="G137" s="485">
        <v>10.49</v>
      </c>
      <c r="H137" s="486">
        <f>G137*F137</f>
        <v>3.1469999999999998</v>
      </c>
    </row>
    <row r="138" spans="1:8" ht="12.75" customHeight="1">
      <c r="A138" s="487"/>
      <c r="B138" s="487"/>
      <c r="C138" s="700"/>
      <c r="D138" s="700"/>
      <c r="E138" s="488"/>
      <c r="F138" s="489" t="s">
        <v>976</v>
      </c>
      <c r="G138" s="489"/>
      <c r="H138" s="490">
        <f>SUM(H136:H137)</f>
        <v>3.5519999999999996</v>
      </c>
    </row>
    <row r="139" spans="1:8" ht="12.75" customHeight="1">
      <c r="A139" s="491"/>
      <c r="B139" s="491"/>
      <c r="C139" s="491"/>
      <c r="D139" s="491"/>
      <c r="E139" s="492"/>
      <c r="F139" s="493"/>
      <c r="G139" s="493"/>
      <c r="H139" s="494"/>
    </row>
    <row r="140" spans="1:8">
      <c r="A140" s="614" t="s">
        <v>569</v>
      </c>
      <c r="B140" s="615"/>
      <c r="C140" s="612" t="s">
        <v>315</v>
      </c>
      <c r="D140" s="630"/>
      <c r="E140" s="630"/>
      <c r="F140" s="630"/>
      <c r="G140" s="630"/>
      <c r="H140" s="701"/>
    </row>
    <row r="141" spans="1:8" ht="25.5">
      <c r="A141" s="88" t="s">
        <v>313</v>
      </c>
      <c r="B141" s="391"/>
      <c r="C141" s="614" t="s">
        <v>203</v>
      </c>
      <c r="D141" s="615"/>
      <c r="E141" s="88" t="s">
        <v>204</v>
      </c>
      <c r="F141" s="88" t="s">
        <v>205</v>
      </c>
      <c r="G141" s="88" t="s">
        <v>206</v>
      </c>
      <c r="H141" s="89" t="s">
        <v>207</v>
      </c>
    </row>
    <row r="142" spans="1:8">
      <c r="A142" s="79">
        <v>4750</v>
      </c>
      <c r="B142" s="407" t="s">
        <v>239</v>
      </c>
      <c r="C142" s="607" t="s">
        <v>512</v>
      </c>
      <c r="D142" s="608"/>
      <c r="E142" s="114" t="s">
        <v>213</v>
      </c>
      <c r="F142" s="115">
        <v>0.5</v>
      </c>
      <c r="G142" s="80">
        <v>14.11</v>
      </c>
      <c r="H142" s="116">
        <f>SUM(F142*G142)</f>
        <v>7.0549999999999997</v>
      </c>
    </row>
    <row r="143" spans="1:8" ht="12.75" customHeight="1">
      <c r="A143" s="114">
        <v>6127</v>
      </c>
      <c r="B143" s="407" t="s">
        <v>240</v>
      </c>
      <c r="C143" s="609" t="s">
        <v>567</v>
      </c>
      <c r="D143" s="610"/>
      <c r="E143" s="114" t="s">
        <v>213</v>
      </c>
      <c r="F143" s="121">
        <v>0.8</v>
      </c>
      <c r="G143" s="80">
        <v>10.27</v>
      </c>
      <c r="H143" s="116">
        <f>SUM(F143*G143)</f>
        <v>8.2159999999999993</v>
      </c>
    </row>
    <row r="144" spans="1:8" ht="12.75" customHeight="1">
      <c r="A144" s="79">
        <v>370</v>
      </c>
      <c r="B144" s="407" t="s">
        <v>316</v>
      </c>
      <c r="C144" s="607" t="s">
        <v>510</v>
      </c>
      <c r="D144" s="608"/>
      <c r="E144" s="114" t="s">
        <v>210</v>
      </c>
      <c r="F144" s="122">
        <v>2.3E-2</v>
      </c>
      <c r="G144" s="80">
        <v>60</v>
      </c>
      <c r="H144" s="116">
        <f>SUM(F144*G144)</f>
        <v>1.38</v>
      </c>
    </row>
    <row r="145" spans="1:8" ht="12.75" customHeight="1">
      <c r="A145" s="16">
        <v>1379</v>
      </c>
      <c r="B145" s="123">
        <v>2065353</v>
      </c>
      <c r="C145" s="702" t="s">
        <v>511</v>
      </c>
      <c r="D145" s="703"/>
      <c r="E145" s="114" t="s">
        <v>241</v>
      </c>
      <c r="F145" s="124">
        <v>9.4499999999999993</v>
      </c>
      <c r="G145" s="80">
        <v>0.48</v>
      </c>
      <c r="H145" s="116">
        <f>SUM(F145*G145)</f>
        <v>4.5359999999999996</v>
      </c>
    </row>
    <row r="146" spans="1:8" ht="12.75" customHeight="1">
      <c r="A146" s="79">
        <v>38366</v>
      </c>
      <c r="B146" s="407" t="s">
        <v>317</v>
      </c>
      <c r="C146" s="704" t="s">
        <v>570</v>
      </c>
      <c r="D146" s="705"/>
      <c r="E146" s="114" t="s">
        <v>208</v>
      </c>
      <c r="F146" s="124">
        <v>1.1499999999999999</v>
      </c>
      <c r="G146" s="80">
        <v>3.25</v>
      </c>
      <c r="H146" s="116">
        <f>SUM(F146*G146)</f>
        <v>3.7374999999999998</v>
      </c>
    </row>
    <row r="147" spans="1:8" ht="12.75" customHeight="1">
      <c r="A147" s="117"/>
      <c r="B147" s="118"/>
      <c r="C147" s="119"/>
      <c r="D147" s="120"/>
      <c r="E147" s="117"/>
      <c r="F147" s="593" t="s">
        <v>229</v>
      </c>
      <c r="G147" s="594"/>
      <c r="H147" s="101">
        <f>SUM(H142:H146)</f>
        <v>24.924499999999998</v>
      </c>
    </row>
    <row r="148" spans="1:8" ht="12.75" customHeight="1">
      <c r="E148"/>
    </row>
    <row r="149" spans="1:8">
      <c r="A149" s="589" t="s">
        <v>322</v>
      </c>
      <c r="B149" s="590"/>
      <c r="C149" s="691" t="s">
        <v>979</v>
      </c>
      <c r="D149" s="692"/>
      <c r="E149" s="692"/>
      <c r="F149" s="692"/>
      <c r="G149" s="692"/>
      <c r="H149" s="693"/>
    </row>
    <row r="150" spans="1:8" ht="12.75" customHeight="1">
      <c r="A150" s="402" t="s">
        <v>198</v>
      </c>
      <c r="B150" s="401" t="s">
        <v>202</v>
      </c>
      <c r="C150" s="581" t="s">
        <v>203</v>
      </c>
      <c r="D150" s="582"/>
      <c r="E150" s="77" t="s">
        <v>204</v>
      </c>
      <c r="F150" s="77" t="s">
        <v>205</v>
      </c>
      <c r="G150" s="394" t="s">
        <v>220</v>
      </c>
      <c r="H150" s="78" t="s">
        <v>207</v>
      </c>
    </row>
    <row r="151" spans="1:8">
      <c r="A151" s="79">
        <v>4760</v>
      </c>
      <c r="B151" s="100"/>
      <c r="C151" s="609" t="s">
        <v>980</v>
      </c>
      <c r="D151" s="610"/>
      <c r="E151" s="114" t="s">
        <v>213</v>
      </c>
      <c r="F151" s="125">
        <v>0.4</v>
      </c>
      <c r="G151" s="95">
        <v>12.83</v>
      </c>
      <c r="H151" s="126">
        <f>F151*G151</f>
        <v>5.1320000000000006</v>
      </c>
    </row>
    <row r="152" spans="1:8" ht="12.75" customHeight="1">
      <c r="A152" s="79">
        <v>6111</v>
      </c>
      <c r="C152" s="609" t="s">
        <v>981</v>
      </c>
      <c r="D152" s="610"/>
      <c r="E152" s="114" t="s">
        <v>213</v>
      </c>
      <c r="F152" s="125">
        <v>0.2</v>
      </c>
      <c r="G152" s="95">
        <v>10.49</v>
      </c>
      <c r="H152" s="126">
        <f>F152*G152</f>
        <v>2.0980000000000003</v>
      </c>
    </row>
    <row r="153" spans="1:8">
      <c r="A153" s="79">
        <v>1379</v>
      </c>
      <c r="B153" s="100"/>
      <c r="C153" s="583" t="s">
        <v>982</v>
      </c>
      <c r="D153" s="584"/>
      <c r="E153" s="114" t="s">
        <v>212</v>
      </c>
      <c r="F153" s="125">
        <v>0.25</v>
      </c>
      <c r="G153" s="80">
        <v>0.48</v>
      </c>
      <c r="H153" s="126">
        <f>F153*G153</f>
        <v>0.12</v>
      </c>
    </row>
    <row r="154" spans="1:8" ht="12.75" customHeight="1">
      <c r="A154" s="81">
        <v>1381</v>
      </c>
      <c r="B154" s="127"/>
      <c r="C154" s="674" t="s">
        <v>983</v>
      </c>
      <c r="D154" s="675"/>
      <c r="E154" s="114" t="s">
        <v>212</v>
      </c>
      <c r="F154" s="128">
        <v>4</v>
      </c>
      <c r="G154" s="82">
        <v>0.61</v>
      </c>
      <c r="H154" s="126">
        <f>F154*G154</f>
        <v>2.44</v>
      </c>
    </row>
    <row r="155" spans="1:8" ht="12.75" customHeight="1">
      <c r="A155" s="81">
        <v>536</v>
      </c>
      <c r="B155" s="100"/>
      <c r="C155" s="583" t="s">
        <v>984</v>
      </c>
      <c r="D155" s="584"/>
      <c r="E155" s="128" t="s">
        <v>985</v>
      </c>
      <c r="F155" s="128">
        <v>1.19</v>
      </c>
      <c r="G155" s="82">
        <v>30.15</v>
      </c>
      <c r="H155" s="126">
        <f>F155*G155</f>
        <v>35.878499999999995</v>
      </c>
    </row>
    <row r="156" spans="1:8" ht="12.75" customHeight="1">
      <c r="A156" s="19"/>
      <c r="B156" s="110"/>
      <c r="C156" s="495"/>
      <c r="D156" s="496"/>
      <c r="E156" s="152"/>
      <c r="F156" s="694" t="s">
        <v>229</v>
      </c>
      <c r="G156" s="642"/>
      <c r="H156" s="105">
        <f>SUM(H151:H155)</f>
        <v>45.668499999999995</v>
      </c>
    </row>
    <row r="157" spans="1:8" ht="12.75" customHeight="1">
      <c r="E157"/>
    </row>
    <row r="158" spans="1:8">
      <c r="A158" s="589" t="s">
        <v>323</v>
      </c>
      <c r="B158" s="590"/>
      <c r="C158" s="691" t="s">
        <v>986</v>
      </c>
      <c r="D158" s="692"/>
      <c r="E158" s="692"/>
      <c r="F158" s="692"/>
      <c r="G158" s="692"/>
      <c r="H158" s="693"/>
    </row>
    <row r="159" spans="1:8" ht="12.75" customHeight="1">
      <c r="A159" s="402" t="s">
        <v>198</v>
      </c>
      <c r="B159" s="401" t="s">
        <v>202</v>
      </c>
      <c r="C159" s="581" t="s">
        <v>203</v>
      </c>
      <c r="D159" s="582"/>
      <c r="E159" s="77" t="s">
        <v>204</v>
      </c>
      <c r="F159" s="77" t="s">
        <v>205</v>
      </c>
      <c r="G159" s="394" t="s">
        <v>220</v>
      </c>
      <c r="H159" s="78" t="s">
        <v>207</v>
      </c>
    </row>
    <row r="160" spans="1:8">
      <c r="A160" s="79">
        <v>34466</v>
      </c>
      <c r="B160" s="407" t="s">
        <v>308</v>
      </c>
      <c r="C160" s="609" t="s">
        <v>987</v>
      </c>
      <c r="D160" s="610"/>
      <c r="E160" s="114" t="s">
        <v>213</v>
      </c>
      <c r="F160" s="125">
        <v>0.2</v>
      </c>
      <c r="G160" s="95">
        <v>10.62</v>
      </c>
      <c r="H160" s="126">
        <f>F160*G160</f>
        <v>2.1240000000000001</v>
      </c>
    </row>
    <row r="161" spans="1:8" ht="12.75" customHeight="1">
      <c r="A161" s="79">
        <v>4783</v>
      </c>
      <c r="B161" s="407" t="s">
        <v>309</v>
      </c>
      <c r="C161" s="398" t="s">
        <v>988</v>
      </c>
      <c r="D161" s="399"/>
      <c r="E161" s="114" t="s">
        <v>213</v>
      </c>
      <c r="F161" s="125">
        <v>0.3</v>
      </c>
      <c r="G161" s="95">
        <v>14.11</v>
      </c>
      <c r="H161" s="126">
        <f>F161*G161</f>
        <v>4.2329999999999997</v>
      </c>
    </row>
    <row r="162" spans="1:8">
      <c r="A162" s="79">
        <v>4056</v>
      </c>
      <c r="B162" s="407" t="s">
        <v>325</v>
      </c>
      <c r="C162" s="583" t="s">
        <v>989</v>
      </c>
      <c r="D162" s="584"/>
      <c r="E162" s="114" t="s">
        <v>310</v>
      </c>
      <c r="F162" s="125">
        <v>0.7</v>
      </c>
      <c r="G162" s="80">
        <v>3.9</v>
      </c>
      <c r="H162" s="126">
        <f>F162*G162</f>
        <v>2.73</v>
      </c>
    </row>
    <row r="163" spans="1:8">
      <c r="A163" s="81">
        <v>3767</v>
      </c>
      <c r="B163" s="130" t="s">
        <v>311</v>
      </c>
      <c r="C163" s="583" t="s">
        <v>990</v>
      </c>
      <c r="D163" s="584"/>
      <c r="E163" s="128" t="s">
        <v>204</v>
      </c>
      <c r="F163" s="131">
        <v>0.4</v>
      </c>
      <c r="G163" s="82">
        <v>0.61</v>
      </c>
      <c r="H163" s="126">
        <f>F163*G163</f>
        <v>0.24399999999999999</v>
      </c>
    </row>
    <row r="164" spans="1:8">
      <c r="A164" s="85"/>
      <c r="B164" s="96"/>
      <c r="C164" s="686"/>
      <c r="D164" s="687"/>
      <c r="E164" s="132"/>
      <c r="F164" s="614" t="s">
        <v>229</v>
      </c>
      <c r="G164" s="615"/>
      <c r="H164" s="84">
        <f>SUM(H160:H163)</f>
        <v>9.3309999999999995</v>
      </c>
    </row>
    <row r="165" spans="1:8" ht="12.75" customHeight="1">
      <c r="E165"/>
    </row>
    <row r="166" spans="1:8">
      <c r="A166" s="589" t="s">
        <v>324</v>
      </c>
      <c r="B166" s="590"/>
      <c r="C166" s="688" t="s">
        <v>991</v>
      </c>
      <c r="D166" s="689"/>
      <c r="E166" s="689"/>
      <c r="F166" s="689"/>
      <c r="G166" s="689"/>
      <c r="H166" s="690"/>
    </row>
    <row r="167" spans="1:8" ht="12.75" customHeight="1">
      <c r="A167" s="402" t="s">
        <v>198</v>
      </c>
      <c r="B167" s="408"/>
      <c r="C167" s="581" t="s">
        <v>203</v>
      </c>
      <c r="D167" s="582"/>
      <c r="E167" s="77" t="s">
        <v>204</v>
      </c>
      <c r="F167" s="77" t="s">
        <v>205</v>
      </c>
      <c r="G167" s="394" t="s">
        <v>220</v>
      </c>
      <c r="H167" s="78" t="s">
        <v>207</v>
      </c>
    </row>
    <row r="168" spans="1:8">
      <c r="A168" s="79">
        <v>4989</v>
      </c>
      <c r="B168" s="398"/>
      <c r="C168" s="583" t="s">
        <v>992</v>
      </c>
      <c r="D168" s="584"/>
      <c r="E168" s="114" t="s">
        <v>204</v>
      </c>
      <c r="F168" s="125">
        <v>1</v>
      </c>
      <c r="G168" s="80">
        <v>238.97</v>
      </c>
      <c r="H168" s="126">
        <f>F168*G168</f>
        <v>238.97</v>
      </c>
    </row>
    <row r="169" spans="1:8">
      <c r="A169" s="81">
        <v>4750</v>
      </c>
      <c r="B169" s="134"/>
      <c r="C169" s="583" t="s">
        <v>993</v>
      </c>
      <c r="D169" s="584"/>
      <c r="E169" s="114" t="s">
        <v>613</v>
      </c>
      <c r="F169" s="497">
        <v>1.512</v>
      </c>
      <c r="G169" s="82">
        <v>14.11</v>
      </c>
      <c r="H169" s="126">
        <f t="shared" ref="H169:H177" si="6">F169*G169</f>
        <v>21.334319999999998</v>
      </c>
    </row>
    <row r="170" spans="1:8">
      <c r="A170" s="81">
        <v>1214</v>
      </c>
      <c r="B170" s="134"/>
      <c r="C170" s="583" t="s">
        <v>994</v>
      </c>
      <c r="D170" s="584"/>
      <c r="E170" s="128" t="s">
        <v>613</v>
      </c>
      <c r="F170" s="497">
        <v>2.19</v>
      </c>
      <c r="G170" s="82">
        <v>13.9</v>
      </c>
      <c r="H170" s="126">
        <f t="shared" si="6"/>
        <v>30.440999999999999</v>
      </c>
    </row>
    <row r="171" spans="1:8" ht="12.75" customHeight="1">
      <c r="A171" s="81">
        <v>184</v>
      </c>
      <c r="B171" s="134"/>
      <c r="C171" s="583" t="s">
        <v>995</v>
      </c>
      <c r="D171" s="595"/>
      <c r="E171" s="128" t="s">
        <v>996</v>
      </c>
      <c r="F171" s="131">
        <v>1</v>
      </c>
      <c r="G171" s="82">
        <v>58.82</v>
      </c>
      <c r="H171" s="126">
        <f t="shared" si="6"/>
        <v>58.82</v>
      </c>
    </row>
    <row r="172" spans="1:8" ht="12.75" customHeight="1">
      <c r="A172" s="81">
        <v>20247</v>
      </c>
      <c r="B172" s="134"/>
      <c r="C172" s="583" t="s">
        <v>997</v>
      </c>
      <c r="D172" s="584"/>
      <c r="E172" s="128" t="s">
        <v>212</v>
      </c>
      <c r="F172" s="498">
        <v>0.64800000000000002</v>
      </c>
      <c r="G172" s="82">
        <v>9.01</v>
      </c>
      <c r="H172" s="126">
        <f t="shared" si="6"/>
        <v>5.8384799999999997</v>
      </c>
    </row>
    <row r="173" spans="1:8" ht="12.75" customHeight="1">
      <c r="A173" s="81">
        <v>6111</v>
      </c>
      <c r="B173" s="134"/>
      <c r="C173" s="583" t="s">
        <v>910</v>
      </c>
      <c r="D173" s="584"/>
      <c r="E173" s="114" t="s">
        <v>213</v>
      </c>
      <c r="F173" s="499">
        <v>3.702</v>
      </c>
      <c r="G173" s="82">
        <v>10.49</v>
      </c>
      <c r="H173" s="126">
        <f t="shared" si="6"/>
        <v>38.833979999999997</v>
      </c>
    </row>
    <row r="174" spans="1:8">
      <c r="A174" s="81">
        <v>20017</v>
      </c>
      <c r="B174" s="134"/>
      <c r="C174" s="583" t="s">
        <v>998</v>
      </c>
      <c r="D174" s="584"/>
      <c r="E174" s="128" t="s">
        <v>211</v>
      </c>
      <c r="F174" s="135">
        <v>10.8</v>
      </c>
      <c r="G174" s="82">
        <v>2.69</v>
      </c>
      <c r="H174" s="126">
        <f t="shared" si="6"/>
        <v>29.052</v>
      </c>
    </row>
    <row r="175" spans="1:8" ht="12.75" customHeight="1">
      <c r="A175" s="81">
        <v>2433</v>
      </c>
      <c r="B175" s="134"/>
      <c r="C175" s="583" t="s">
        <v>999</v>
      </c>
      <c r="D175" s="584"/>
      <c r="E175" s="128" t="s">
        <v>209</v>
      </c>
      <c r="F175" s="135">
        <v>3</v>
      </c>
      <c r="G175" s="80">
        <v>3.06</v>
      </c>
      <c r="H175" s="126">
        <f>F175*G175</f>
        <v>9.18</v>
      </c>
    </row>
    <row r="176" spans="1:8">
      <c r="A176" s="81">
        <v>11058</v>
      </c>
      <c r="B176" s="134"/>
      <c r="C176" s="631" t="s">
        <v>1000</v>
      </c>
      <c r="D176" s="631"/>
      <c r="E176" s="114" t="s">
        <v>209</v>
      </c>
      <c r="F176" s="125">
        <v>3</v>
      </c>
      <c r="G176" s="80">
        <v>0.23</v>
      </c>
      <c r="H176" s="126">
        <f t="shared" si="6"/>
        <v>0.69000000000000006</v>
      </c>
    </row>
    <row r="177" spans="1:8">
      <c r="A177" s="81">
        <v>35274</v>
      </c>
      <c r="B177" s="134"/>
      <c r="C177" s="583" t="s">
        <v>1001</v>
      </c>
      <c r="D177" s="584"/>
      <c r="E177" s="114" t="s">
        <v>211</v>
      </c>
      <c r="F177" s="500">
        <v>0.18</v>
      </c>
      <c r="G177" s="80">
        <v>20.27</v>
      </c>
      <c r="H177" s="126">
        <f t="shared" si="6"/>
        <v>3.6485999999999996</v>
      </c>
    </row>
    <row r="178" spans="1:8" ht="12.75" customHeight="1">
      <c r="A178" s="83"/>
      <c r="B178" s="119"/>
      <c r="C178" s="591"/>
      <c r="D178" s="592"/>
      <c r="E178" s="117"/>
      <c r="F178" s="593" t="s">
        <v>229</v>
      </c>
      <c r="G178" s="594"/>
      <c r="H178" s="84">
        <f>SUM(H168:H177)</f>
        <v>436.80838</v>
      </c>
    </row>
    <row r="179" spans="1:8" ht="12.75" customHeight="1">
      <c r="A179" s="501"/>
      <c r="B179" s="502"/>
      <c r="C179" s="503"/>
      <c r="D179" s="503"/>
      <c r="E179" s="504"/>
      <c r="F179" s="505"/>
      <c r="G179" s="505"/>
      <c r="H179" s="505"/>
    </row>
    <row r="180" spans="1:8" ht="12.75" customHeight="1">
      <c r="A180" s="107"/>
      <c r="B180" s="144"/>
      <c r="C180" s="406"/>
      <c r="D180" s="406"/>
      <c r="E180" s="506"/>
      <c r="F180" s="396"/>
      <c r="G180" s="396"/>
      <c r="H180" s="396"/>
    </row>
    <row r="181" spans="1:8" ht="12.75" customHeight="1">
      <c r="A181" s="589" t="s">
        <v>326</v>
      </c>
      <c r="B181" s="590"/>
      <c r="C181" s="688" t="s">
        <v>1002</v>
      </c>
      <c r="D181" s="689"/>
      <c r="E181" s="689"/>
      <c r="F181" s="689"/>
      <c r="G181" s="689"/>
      <c r="H181" s="690"/>
    </row>
    <row r="182" spans="1:8" ht="25.5">
      <c r="A182" s="402" t="s">
        <v>198</v>
      </c>
      <c r="B182" s="408" t="s">
        <v>238</v>
      </c>
      <c r="C182" s="581" t="s">
        <v>203</v>
      </c>
      <c r="D182" s="582"/>
      <c r="E182" s="77" t="s">
        <v>204</v>
      </c>
      <c r="F182" s="77" t="s">
        <v>205</v>
      </c>
      <c r="G182" s="394" t="s">
        <v>220</v>
      </c>
      <c r="H182" s="78" t="s">
        <v>207</v>
      </c>
    </row>
    <row r="183" spans="1:8" ht="12.75" customHeight="1">
      <c r="A183" s="507">
        <v>6111</v>
      </c>
      <c r="B183" s="134"/>
      <c r="C183" s="583" t="s">
        <v>942</v>
      </c>
      <c r="D183" s="584"/>
      <c r="E183" s="508" t="s">
        <v>213</v>
      </c>
      <c r="F183" s="428">
        <v>1</v>
      </c>
      <c r="G183" s="82">
        <v>10.6</v>
      </c>
      <c r="H183" s="126">
        <f>F183*G183</f>
        <v>10.6</v>
      </c>
    </row>
    <row r="184" spans="1:8" ht="12.75" customHeight="1">
      <c r="A184" s="109">
        <v>1214</v>
      </c>
      <c r="B184" s="398"/>
      <c r="C184" s="583" t="s">
        <v>1003</v>
      </c>
      <c r="D184" s="584"/>
      <c r="E184" s="508" t="s">
        <v>213</v>
      </c>
      <c r="F184" s="428">
        <v>1</v>
      </c>
      <c r="G184" s="80">
        <v>13.9</v>
      </c>
      <c r="H184" s="126">
        <f>F184*G184</f>
        <v>13.9</v>
      </c>
    </row>
    <row r="185" spans="1:8" ht="12.75" customHeight="1">
      <c r="A185" s="509">
        <v>4750</v>
      </c>
      <c r="B185" s="94"/>
      <c r="C185" s="634" t="s">
        <v>945</v>
      </c>
      <c r="D185" s="634"/>
      <c r="E185" s="509" t="s">
        <v>213</v>
      </c>
      <c r="F185" s="509">
        <v>0.68</v>
      </c>
      <c r="G185" s="510">
        <v>14.11</v>
      </c>
      <c r="H185" s="126">
        <f t="shared" ref="H185:H194" si="7">F185*G185</f>
        <v>9.5948000000000011</v>
      </c>
    </row>
    <row r="186" spans="1:8" ht="12.75" customHeight="1">
      <c r="A186" s="507">
        <v>4958</v>
      </c>
      <c r="B186" s="134"/>
      <c r="C186" s="632" t="s">
        <v>1004</v>
      </c>
      <c r="D186" s="633"/>
      <c r="E186" s="511" t="s">
        <v>40</v>
      </c>
      <c r="F186" s="512">
        <v>1</v>
      </c>
      <c r="G186" s="82">
        <v>127.67</v>
      </c>
      <c r="H186" s="126">
        <f t="shared" si="7"/>
        <v>127.67</v>
      </c>
    </row>
    <row r="187" spans="1:8" ht="12.75" customHeight="1">
      <c r="A187" s="81">
        <v>5067</v>
      </c>
      <c r="B187" s="134"/>
      <c r="C187" s="583" t="s">
        <v>1005</v>
      </c>
      <c r="D187" s="595"/>
      <c r="E187" s="128" t="s">
        <v>212</v>
      </c>
      <c r="F187" s="131">
        <v>0.15</v>
      </c>
      <c r="G187" s="82">
        <v>8.67</v>
      </c>
      <c r="H187" s="126">
        <f t="shared" si="7"/>
        <v>1.3005</v>
      </c>
    </row>
    <row r="188" spans="1:8">
      <c r="A188" s="81">
        <v>6111</v>
      </c>
      <c r="B188" s="134"/>
      <c r="C188" s="635" t="s">
        <v>946</v>
      </c>
      <c r="D188" s="636"/>
      <c r="E188" s="128" t="s">
        <v>213</v>
      </c>
      <c r="F188" s="135">
        <v>0.68</v>
      </c>
      <c r="G188" s="82">
        <v>10.49</v>
      </c>
      <c r="H188" s="126">
        <f t="shared" si="7"/>
        <v>7.1332000000000004</v>
      </c>
    </row>
    <row r="189" spans="1:8" ht="12.75" customHeight="1">
      <c r="A189" s="81">
        <v>11573</v>
      </c>
      <c r="B189" s="134"/>
      <c r="C189" s="635" t="s">
        <v>1006</v>
      </c>
      <c r="D189" s="636"/>
      <c r="E189" s="128" t="s">
        <v>209</v>
      </c>
      <c r="F189" s="135">
        <v>2</v>
      </c>
      <c r="G189" s="82">
        <v>5.94</v>
      </c>
      <c r="H189" s="126">
        <f t="shared" si="7"/>
        <v>11.88</v>
      </c>
    </row>
    <row r="190" spans="1:8">
      <c r="A190" s="81">
        <v>11580</v>
      </c>
      <c r="B190" s="134"/>
      <c r="C190" s="635" t="s">
        <v>1007</v>
      </c>
      <c r="D190" s="636"/>
      <c r="E190" s="128" t="s">
        <v>40</v>
      </c>
      <c r="F190" s="135">
        <v>1.2</v>
      </c>
      <c r="G190" s="82">
        <v>10.46</v>
      </c>
      <c r="H190" s="126">
        <f t="shared" si="7"/>
        <v>12.552000000000001</v>
      </c>
    </row>
    <row r="191" spans="1:8" ht="12.75" customHeight="1">
      <c r="A191" s="81">
        <v>20017</v>
      </c>
      <c r="B191" s="134"/>
      <c r="C191" s="635" t="s">
        <v>998</v>
      </c>
      <c r="D191" s="636"/>
      <c r="E191" s="128" t="s">
        <v>211</v>
      </c>
      <c r="F191" s="135">
        <v>5.96</v>
      </c>
      <c r="G191" s="82">
        <v>2.69</v>
      </c>
      <c r="H191" s="126">
        <f t="shared" si="7"/>
        <v>16.032399999999999</v>
      </c>
    </row>
    <row r="192" spans="1:8">
      <c r="A192" s="81">
        <v>88627</v>
      </c>
      <c r="B192" s="134"/>
      <c r="C192" s="635" t="s">
        <v>1008</v>
      </c>
      <c r="D192" s="636"/>
      <c r="E192" s="128" t="s">
        <v>1009</v>
      </c>
      <c r="F192" s="513">
        <v>6.0000000000000001E-3</v>
      </c>
      <c r="G192" s="514">
        <v>395.23</v>
      </c>
      <c r="H192" s="126">
        <f t="shared" si="7"/>
        <v>2.3713800000000003</v>
      </c>
    </row>
    <row r="193" spans="1:8" ht="12.75" customHeight="1">
      <c r="A193" s="81">
        <v>181</v>
      </c>
      <c r="B193" s="134"/>
      <c r="C193" s="635" t="s">
        <v>1010</v>
      </c>
      <c r="D193" s="636"/>
      <c r="E193" s="128" t="s">
        <v>1011</v>
      </c>
      <c r="F193" s="509">
        <v>0.55000000000000004</v>
      </c>
      <c r="G193" s="514">
        <v>97.47</v>
      </c>
      <c r="H193" s="126">
        <f t="shared" si="7"/>
        <v>53.608500000000006</v>
      </c>
    </row>
    <row r="194" spans="1:8" ht="12.75" customHeight="1">
      <c r="A194" s="81">
        <v>35274</v>
      </c>
      <c r="B194" s="134"/>
      <c r="C194" s="635" t="s">
        <v>1012</v>
      </c>
      <c r="D194" s="636"/>
      <c r="E194" s="128" t="s">
        <v>211</v>
      </c>
      <c r="F194" s="509">
        <v>0.1071</v>
      </c>
      <c r="G194" s="514">
        <v>20.27</v>
      </c>
      <c r="H194" s="126">
        <f t="shared" si="7"/>
        <v>2.1709169999999998</v>
      </c>
    </row>
    <row r="195" spans="1:8" ht="12.75" customHeight="1">
      <c r="A195" s="83"/>
      <c r="B195" s="119"/>
      <c r="C195" s="591"/>
      <c r="D195" s="592"/>
      <c r="E195" s="117"/>
      <c r="F195" s="593" t="s">
        <v>229</v>
      </c>
      <c r="G195" s="594"/>
      <c r="H195" s="84">
        <f>SUM(H183:H194)</f>
        <v>268.81369699999993</v>
      </c>
    </row>
    <row r="196" spans="1:8" ht="12.75" customHeight="1">
      <c r="A196" s="107"/>
      <c r="B196" s="144"/>
      <c r="C196" s="406"/>
      <c r="D196" s="406"/>
      <c r="E196" s="506"/>
      <c r="F196" s="396"/>
      <c r="G196" s="396"/>
      <c r="H196" s="396"/>
    </row>
    <row r="197" spans="1:8">
      <c r="A197" s="713" t="s">
        <v>327</v>
      </c>
      <c r="B197" s="590"/>
      <c r="C197" s="688" t="s">
        <v>1013</v>
      </c>
      <c r="D197" s="689"/>
      <c r="E197" s="689"/>
      <c r="F197" s="689"/>
      <c r="G197" s="689"/>
      <c r="H197" s="690"/>
    </row>
    <row r="198" spans="1:8" ht="12.75" customHeight="1">
      <c r="A198" s="402" t="s">
        <v>198</v>
      </c>
      <c r="B198" s="408" t="s">
        <v>238</v>
      </c>
      <c r="C198" s="581" t="s">
        <v>203</v>
      </c>
      <c r="D198" s="582"/>
      <c r="E198" s="77" t="s">
        <v>204</v>
      </c>
      <c r="F198" s="77" t="s">
        <v>205</v>
      </c>
      <c r="G198" s="394" t="s">
        <v>220</v>
      </c>
      <c r="H198" s="78" t="s">
        <v>207</v>
      </c>
    </row>
    <row r="199" spans="1:8">
      <c r="A199" s="79">
        <v>4750</v>
      </c>
      <c r="B199" s="398" t="s">
        <v>239</v>
      </c>
      <c r="C199" s="583" t="s">
        <v>1014</v>
      </c>
      <c r="D199" s="584"/>
      <c r="E199" s="114" t="s">
        <v>213</v>
      </c>
      <c r="F199" s="125">
        <v>1.5</v>
      </c>
      <c r="G199" s="80">
        <v>14.11</v>
      </c>
      <c r="H199" s="126">
        <f>F199*G199</f>
        <v>21.164999999999999</v>
      </c>
    </row>
    <row r="200" spans="1:8" ht="12.75" customHeight="1">
      <c r="A200" s="81">
        <v>6111</v>
      </c>
      <c r="B200" s="134" t="s">
        <v>240</v>
      </c>
      <c r="C200" s="583" t="s">
        <v>910</v>
      </c>
      <c r="D200" s="584"/>
      <c r="E200" s="114" t="s">
        <v>213</v>
      </c>
      <c r="F200" s="125">
        <v>1</v>
      </c>
      <c r="G200" s="82">
        <v>10.49</v>
      </c>
      <c r="H200" s="126">
        <f>F200*G200</f>
        <v>10.49</v>
      </c>
    </row>
    <row r="201" spans="1:8" ht="12.75" customHeight="1">
      <c r="A201" s="81">
        <v>370</v>
      </c>
      <c r="B201" s="134" t="s">
        <v>328</v>
      </c>
      <c r="C201" s="583" t="s">
        <v>1015</v>
      </c>
      <c r="D201" s="584"/>
      <c r="E201" s="128" t="s">
        <v>210</v>
      </c>
      <c r="F201" s="143">
        <v>4.8999999999999998E-3</v>
      </c>
      <c r="G201" s="82">
        <v>60</v>
      </c>
      <c r="H201" s="126">
        <f>F201*G201</f>
        <v>0.29399999999999998</v>
      </c>
    </row>
    <row r="202" spans="1:8">
      <c r="A202" s="81">
        <v>1379</v>
      </c>
      <c r="B202" s="134" t="s">
        <v>329</v>
      </c>
      <c r="C202" s="583" t="s">
        <v>1016</v>
      </c>
      <c r="D202" s="595"/>
      <c r="E202" s="128" t="s">
        <v>241</v>
      </c>
      <c r="F202" s="131">
        <v>1.94</v>
      </c>
      <c r="G202" s="82">
        <v>0.48</v>
      </c>
      <c r="H202" s="126">
        <f>F202*G202</f>
        <v>0.93119999999999992</v>
      </c>
    </row>
    <row r="203" spans="1:8" ht="12.75" customHeight="1">
      <c r="A203" s="128">
        <v>34380</v>
      </c>
      <c r="B203" s="134" t="s">
        <v>330</v>
      </c>
      <c r="C203" s="583" t="s">
        <v>1017</v>
      </c>
      <c r="D203" s="584"/>
      <c r="E203" s="128" t="s">
        <v>242</v>
      </c>
      <c r="F203" s="135">
        <v>1</v>
      </c>
      <c r="G203" s="82">
        <v>698.75</v>
      </c>
      <c r="H203" s="126">
        <f>F203*G203</f>
        <v>698.75</v>
      </c>
    </row>
    <row r="204" spans="1:8" ht="12.75" customHeight="1">
      <c r="A204" s="83"/>
      <c r="B204" s="119"/>
      <c r="C204" s="591"/>
      <c r="D204" s="592"/>
      <c r="E204" s="117"/>
      <c r="F204" s="593" t="s">
        <v>229</v>
      </c>
      <c r="G204" s="594"/>
      <c r="H204" s="84">
        <f>SUM(H199:H203)</f>
        <v>731.63020000000006</v>
      </c>
    </row>
    <row r="205" spans="1:8">
      <c r="A205" s="107"/>
      <c r="B205" s="144"/>
      <c r="C205" s="406"/>
      <c r="D205" s="406"/>
      <c r="E205" s="506"/>
      <c r="F205" s="396"/>
      <c r="G205" s="396"/>
      <c r="H205" s="396"/>
    </row>
    <row r="206" spans="1:8" ht="12.75" customHeight="1">
      <c r="A206" s="589" t="s">
        <v>335</v>
      </c>
      <c r="B206" s="590"/>
      <c r="C206" s="691" t="s">
        <v>1018</v>
      </c>
      <c r="D206" s="692"/>
      <c r="E206" s="692"/>
      <c r="F206" s="692"/>
      <c r="G206" s="692"/>
      <c r="H206" s="693"/>
    </row>
    <row r="207" spans="1:8" ht="12.75" customHeight="1">
      <c r="A207" s="402" t="s">
        <v>198</v>
      </c>
      <c r="B207" s="408" t="s">
        <v>238</v>
      </c>
      <c r="C207" s="581" t="s">
        <v>203</v>
      </c>
      <c r="D207" s="582"/>
      <c r="E207" s="77" t="s">
        <v>204</v>
      </c>
      <c r="F207" s="77" t="s">
        <v>205</v>
      </c>
      <c r="G207" s="394" t="s">
        <v>220</v>
      </c>
      <c r="H207" s="78" t="s">
        <v>207</v>
      </c>
    </row>
    <row r="208" spans="1:8" ht="12.75" customHeight="1">
      <c r="A208" s="79">
        <v>3104</v>
      </c>
      <c r="B208" s="398"/>
      <c r="C208" s="583" t="s">
        <v>575</v>
      </c>
      <c r="D208" s="584"/>
      <c r="E208" s="114" t="s">
        <v>230</v>
      </c>
      <c r="F208" s="125">
        <v>1</v>
      </c>
      <c r="G208" s="80">
        <v>338.19</v>
      </c>
      <c r="H208" s="126">
        <f>F208*G208</f>
        <v>338.19</v>
      </c>
    </row>
    <row r="209" spans="1:8" ht="12.75" customHeight="1">
      <c r="A209" s="81">
        <v>10489</v>
      </c>
      <c r="B209" s="134"/>
      <c r="C209" s="583" t="s">
        <v>576</v>
      </c>
      <c r="D209" s="584"/>
      <c r="E209" s="114" t="s">
        <v>613</v>
      </c>
      <c r="F209" s="125">
        <v>0.3</v>
      </c>
      <c r="G209" s="80">
        <v>12.17</v>
      </c>
      <c r="H209" s="126">
        <f t="shared" ref="H209:H211" si="8">F209*G209</f>
        <v>3.6509999999999998</v>
      </c>
    </row>
    <row r="210" spans="1:8" ht="12.75" customHeight="1">
      <c r="A210" s="81">
        <v>10507</v>
      </c>
      <c r="B210" s="134"/>
      <c r="C210" s="583" t="s">
        <v>1019</v>
      </c>
      <c r="D210" s="584"/>
      <c r="E210" s="128" t="s">
        <v>242</v>
      </c>
      <c r="F210" s="131">
        <v>3.36</v>
      </c>
      <c r="G210" s="82">
        <v>221.89</v>
      </c>
      <c r="H210" s="126">
        <f t="shared" si="8"/>
        <v>745.55039999999997</v>
      </c>
    </row>
    <row r="211" spans="1:8" ht="12.75" customHeight="1">
      <c r="A211" s="81">
        <v>11523</v>
      </c>
      <c r="B211" s="134"/>
      <c r="C211" s="583" t="s">
        <v>1020</v>
      </c>
      <c r="D211" s="584"/>
      <c r="E211" s="128" t="s">
        <v>204</v>
      </c>
      <c r="F211" s="131">
        <v>2</v>
      </c>
      <c r="G211" s="82">
        <v>12.29</v>
      </c>
      <c r="H211" s="126">
        <f t="shared" si="8"/>
        <v>24.58</v>
      </c>
    </row>
    <row r="212" spans="1:8" ht="12.75" customHeight="1">
      <c r="A212" s="114">
        <v>11499</v>
      </c>
      <c r="B212" s="398"/>
      <c r="C212" s="583" t="s">
        <v>1021</v>
      </c>
      <c r="D212" s="584"/>
      <c r="E212" s="114" t="s">
        <v>204</v>
      </c>
      <c r="F212" s="145">
        <v>1</v>
      </c>
      <c r="G212" s="80">
        <v>1009.21</v>
      </c>
      <c r="H212" s="126">
        <f>F212*G212</f>
        <v>1009.21</v>
      </c>
    </row>
    <row r="213" spans="1:8">
      <c r="A213" s="83"/>
      <c r="B213" s="515"/>
      <c r="C213" s="591"/>
      <c r="D213" s="592"/>
      <c r="E213" s="132"/>
      <c r="F213" s="593" t="s">
        <v>229</v>
      </c>
      <c r="G213" s="594"/>
      <c r="H213" s="84">
        <f>SUM(H208:H212)</f>
        <v>2121.1813999999999</v>
      </c>
    </row>
    <row r="214" spans="1:8" ht="12.75" customHeight="1">
      <c r="A214" s="106"/>
      <c r="B214" s="144"/>
      <c r="C214" s="406"/>
      <c r="D214" s="406"/>
      <c r="E214" s="506"/>
      <c r="F214" s="396"/>
      <c r="G214" s="396"/>
      <c r="H214" s="396"/>
    </row>
    <row r="215" spans="1:8">
      <c r="A215" s="589" t="s">
        <v>336</v>
      </c>
      <c r="B215" s="590"/>
      <c r="C215" s="691" t="s">
        <v>1022</v>
      </c>
      <c r="D215" s="692"/>
      <c r="E215" s="692"/>
      <c r="F215" s="692"/>
      <c r="G215" s="692"/>
      <c r="H215" s="693"/>
    </row>
    <row r="216" spans="1:8" ht="25.5">
      <c r="A216" s="402" t="s">
        <v>198</v>
      </c>
      <c r="B216" s="408" t="s">
        <v>238</v>
      </c>
      <c r="C216" s="581" t="s">
        <v>203</v>
      </c>
      <c r="D216" s="582"/>
      <c r="E216" s="77" t="s">
        <v>204</v>
      </c>
      <c r="F216" s="77" t="s">
        <v>205</v>
      </c>
      <c r="G216" s="394" t="s">
        <v>220</v>
      </c>
      <c r="H216" s="78" t="s">
        <v>207</v>
      </c>
    </row>
    <row r="217" spans="1:8">
      <c r="A217" s="79">
        <v>247</v>
      </c>
      <c r="B217" s="149" t="s">
        <v>243</v>
      </c>
      <c r="C217" s="583" t="s">
        <v>858</v>
      </c>
      <c r="D217" s="584"/>
      <c r="E217" s="114" t="s">
        <v>213</v>
      </c>
      <c r="F217" s="125">
        <v>8</v>
      </c>
      <c r="G217" s="80">
        <v>10.95</v>
      </c>
      <c r="H217" s="126">
        <f t="shared" ref="H217:H226" si="9">F217*G217</f>
        <v>87.6</v>
      </c>
    </row>
    <row r="218" spans="1:8" ht="12.75" customHeight="1">
      <c r="A218" s="114">
        <v>2436</v>
      </c>
      <c r="B218" s="407" t="s">
        <v>244</v>
      </c>
      <c r="C218" s="597" t="s">
        <v>855</v>
      </c>
      <c r="D218" s="598"/>
      <c r="E218" s="114" t="s">
        <v>213</v>
      </c>
      <c r="F218" s="125">
        <v>8</v>
      </c>
      <c r="G218" s="80">
        <v>14.6</v>
      </c>
      <c r="H218" s="126">
        <f t="shared" si="9"/>
        <v>116.8</v>
      </c>
    </row>
    <row r="219" spans="1:8" ht="12.75" customHeight="1">
      <c r="A219" s="81">
        <v>1599</v>
      </c>
      <c r="B219" s="134" t="s">
        <v>245</v>
      </c>
      <c r="C219" s="583" t="s">
        <v>1023</v>
      </c>
      <c r="D219" s="584"/>
      <c r="E219" s="128" t="s">
        <v>209</v>
      </c>
      <c r="F219" s="131">
        <v>1</v>
      </c>
      <c r="G219" s="82">
        <v>7.52</v>
      </c>
      <c r="H219" s="126">
        <f t="shared" si="9"/>
        <v>7.52</v>
      </c>
    </row>
    <row r="220" spans="1:8" ht="12.75" customHeight="1">
      <c r="A220" s="81">
        <v>3376</v>
      </c>
      <c r="B220" s="134" t="s">
        <v>246</v>
      </c>
      <c r="C220" s="583" t="s">
        <v>1024</v>
      </c>
      <c r="D220" s="584"/>
      <c r="E220" s="128" t="s">
        <v>209</v>
      </c>
      <c r="F220" s="131">
        <v>1</v>
      </c>
      <c r="G220" s="82">
        <v>50.83</v>
      </c>
      <c r="H220" s="126">
        <f t="shared" si="9"/>
        <v>50.83</v>
      </c>
    </row>
    <row r="221" spans="1:8" ht="12.75" customHeight="1">
      <c r="A221" s="81">
        <v>39685</v>
      </c>
      <c r="B221" s="134" t="s">
        <v>224</v>
      </c>
      <c r="C221" s="583" t="s">
        <v>1025</v>
      </c>
      <c r="D221" s="584"/>
      <c r="E221" s="128" t="s">
        <v>209</v>
      </c>
      <c r="F221" s="131">
        <v>1</v>
      </c>
      <c r="G221" s="82">
        <v>138.21</v>
      </c>
      <c r="H221" s="126">
        <f t="shared" si="9"/>
        <v>138.21</v>
      </c>
    </row>
    <row r="222" spans="1:8">
      <c r="A222" s="81">
        <v>12083</v>
      </c>
      <c r="B222" s="134" t="s">
        <v>247</v>
      </c>
      <c r="C222" s="583" t="s">
        <v>1026</v>
      </c>
      <c r="D222" s="584"/>
      <c r="E222" s="128" t="s">
        <v>209</v>
      </c>
      <c r="F222" s="135">
        <v>1</v>
      </c>
      <c r="G222" s="82">
        <v>502.32</v>
      </c>
      <c r="H222" s="126">
        <f>F222*G222</f>
        <v>502.32</v>
      </c>
    </row>
    <row r="223" spans="1:8" ht="12.75" customHeight="1">
      <c r="A223" s="81">
        <v>979</v>
      </c>
      <c r="B223" s="134" t="s">
        <v>248</v>
      </c>
      <c r="C223" s="583" t="s">
        <v>1027</v>
      </c>
      <c r="D223" s="584"/>
      <c r="E223" s="128" t="s">
        <v>211</v>
      </c>
      <c r="F223" s="135">
        <v>1</v>
      </c>
      <c r="G223" s="82">
        <v>6.7</v>
      </c>
      <c r="H223" s="126">
        <f>F223*G223</f>
        <v>6.7</v>
      </c>
    </row>
    <row r="224" spans="1:8">
      <c r="A224" s="516" t="s">
        <v>1028</v>
      </c>
      <c r="B224" s="134" t="s">
        <v>249</v>
      </c>
      <c r="C224" s="583" t="s">
        <v>1029</v>
      </c>
      <c r="D224" s="584"/>
      <c r="E224" s="128" t="s">
        <v>209</v>
      </c>
      <c r="F224" s="135">
        <v>1.5</v>
      </c>
      <c r="G224" s="82">
        <v>5.0199999999999996</v>
      </c>
      <c r="H224" s="126">
        <f>F224*G224</f>
        <v>7.5299999999999994</v>
      </c>
    </row>
    <row r="225" spans="1:15" ht="12.75" customHeight="1">
      <c r="A225" s="81">
        <v>868</v>
      </c>
      <c r="B225" s="134" t="s">
        <v>250</v>
      </c>
      <c r="C225" s="583" t="s">
        <v>1030</v>
      </c>
      <c r="D225" s="595"/>
      <c r="E225" s="128" t="s">
        <v>211</v>
      </c>
      <c r="F225" s="131">
        <v>2</v>
      </c>
      <c r="G225" s="82">
        <v>10.59</v>
      </c>
      <c r="H225" s="126">
        <f t="shared" si="9"/>
        <v>21.18</v>
      </c>
      <c r="J225" s="585"/>
      <c r="K225" s="585"/>
      <c r="L225" s="156"/>
      <c r="M225" s="409"/>
      <c r="N225" s="410"/>
      <c r="O225" s="411"/>
    </row>
    <row r="226" spans="1:15">
      <c r="A226" s="81">
        <v>39177</v>
      </c>
      <c r="B226" s="134" t="s">
        <v>251</v>
      </c>
      <c r="C226" s="583" t="s">
        <v>1031</v>
      </c>
      <c r="D226" s="584"/>
      <c r="E226" s="128" t="s">
        <v>209</v>
      </c>
      <c r="F226" s="135">
        <v>3</v>
      </c>
      <c r="G226" s="82">
        <v>1.04</v>
      </c>
      <c r="H226" s="126">
        <f t="shared" si="9"/>
        <v>3.12</v>
      </c>
      <c r="J226" s="585"/>
      <c r="K226" s="586"/>
      <c r="L226" s="156"/>
      <c r="M226" s="409"/>
      <c r="N226" s="410"/>
      <c r="O226" s="411"/>
    </row>
    <row r="227" spans="1:15" ht="12.75" customHeight="1">
      <c r="A227" s="81">
        <v>39211</v>
      </c>
      <c r="B227" s="134" t="s">
        <v>252</v>
      </c>
      <c r="C227" s="583" t="s">
        <v>1032</v>
      </c>
      <c r="D227" s="584"/>
      <c r="E227" s="128" t="s">
        <v>209</v>
      </c>
      <c r="F227" s="135">
        <v>3</v>
      </c>
      <c r="G227" s="82">
        <v>0.91</v>
      </c>
      <c r="H227" s="126">
        <f>F227*G227</f>
        <v>2.73</v>
      </c>
      <c r="J227" s="587"/>
      <c r="K227" s="587"/>
      <c r="L227" s="156"/>
      <c r="M227" s="409"/>
      <c r="N227" s="410"/>
      <c r="O227" s="411"/>
    </row>
    <row r="228" spans="1:15" ht="12.75" customHeight="1">
      <c r="A228" s="83"/>
      <c r="B228" s="119"/>
      <c r="C228" s="591"/>
      <c r="D228" s="592"/>
      <c r="E228" s="117"/>
      <c r="F228" s="593" t="s">
        <v>229</v>
      </c>
      <c r="G228" s="594"/>
      <c r="H228" s="84">
        <f>SUM(H217:H227)</f>
        <v>944.54</v>
      </c>
      <c r="J228" s="587"/>
      <c r="K228" s="587"/>
      <c r="L228" s="156"/>
      <c r="M228" s="409"/>
      <c r="N228" s="410"/>
      <c r="O228" s="411"/>
    </row>
    <row r="229" spans="1:15" ht="12.75" customHeight="1">
      <c r="A229" s="107"/>
      <c r="B229" s="144"/>
      <c r="C229" s="406"/>
      <c r="D229" s="406"/>
      <c r="E229" s="506"/>
      <c r="F229" s="396"/>
      <c r="G229" s="396"/>
      <c r="H229" s="396"/>
      <c r="J229" s="588"/>
      <c r="K229" s="588"/>
      <c r="L229" s="156"/>
      <c r="M229" s="409"/>
      <c r="N229" s="410"/>
      <c r="O229" s="411"/>
    </row>
    <row r="230" spans="1:15" ht="12.75" customHeight="1">
      <c r="A230" s="576" t="s">
        <v>338</v>
      </c>
      <c r="B230" s="577"/>
      <c r="C230" s="578" t="s">
        <v>84</v>
      </c>
      <c r="D230" s="579"/>
      <c r="E230" s="579"/>
      <c r="F230" s="579"/>
      <c r="G230" s="579"/>
      <c r="H230" s="580"/>
    </row>
    <row r="231" spans="1:15" ht="25.5">
      <c r="A231" s="402" t="s">
        <v>198</v>
      </c>
      <c r="B231" s="408" t="s">
        <v>238</v>
      </c>
      <c r="C231" s="581" t="s">
        <v>203</v>
      </c>
      <c r="D231" s="582"/>
      <c r="E231" s="77" t="s">
        <v>204</v>
      </c>
      <c r="F231" s="77" t="s">
        <v>205</v>
      </c>
      <c r="G231" s="394" t="s">
        <v>220</v>
      </c>
      <c r="H231" s="78" t="s">
        <v>207</v>
      </c>
    </row>
    <row r="232" spans="1:15" ht="12.75" customHeight="1">
      <c r="A232" s="405">
        <v>247</v>
      </c>
      <c r="B232" s="94"/>
      <c r="C232" s="603" t="s">
        <v>1033</v>
      </c>
      <c r="D232" s="604"/>
      <c r="E232" s="148" t="s">
        <v>213</v>
      </c>
      <c r="F232" s="148">
        <v>0.8</v>
      </c>
      <c r="G232" s="517">
        <v>10.95</v>
      </c>
      <c r="H232" s="126">
        <f>F232*G232</f>
        <v>8.76</v>
      </c>
    </row>
    <row r="233" spans="1:15" ht="12.75" customHeight="1">
      <c r="A233" s="405">
        <v>2436</v>
      </c>
      <c r="B233" s="94"/>
      <c r="C233" s="599" t="s">
        <v>1034</v>
      </c>
      <c r="D233" s="600"/>
      <c r="E233" s="148" t="s">
        <v>213</v>
      </c>
      <c r="F233" s="148">
        <v>0.8</v>
      </c>
      <c r="G233" s="517">
        <v>14.6</v>
      </c>
      <c r="H233" s="126">
        <f t="shared" ref="H233:H235" si="10">F233*G233</f>
        <v>11.68</v>
      </c>
    </row>
    <row r="234" spans="1:15">
      <c r="A234" s="404">
        <v>38775</v>
      </c>
      <c r="B234" s="94"/>
      <c r="C234" s="599" t="s">
        <v>595</v>
      </c>
      <c r="D234" s="600"/>
      <c r="E234" s="148" t="s">
        <v>209</v>
      </c>
      <c r="F234" s="148">
        <v>1</v>
      </c>
      <c r="G234" s="517">
        <v>27</v>
      </c>
      <c r="H234" s="126">
        <f t="shared" si="10"/>
        <v>27</v>
      </c>
    </row>
    <row r="235" spans="1:15" ht="12.75" customHeight="1">
      <c r="A235" s="150">
        <v>39381</v>
      </c>
      <c r="B235" s="94"/>
      <c r="C235" s="596" t="s">
        <v>1035</v>
      </c>
      <c r="D235" s="596"/>
      <c r="E235" s="148" t="s">
        <v>209</v>
      </c>
      <c r="F235" s="148">
        <v>1</v>
      </c>
      <c r="G235" s="517">
        <v>7.29</v>
      </c>
      <c r="H235" s="125">
        <f t="shared" si="10"/>
        <v>7.29</v>
      </c>
    </row>
    <row r="236" spans="1:15">
      <c r="A236" s="83"/>
      <c r="B236" s="119"/>
      <c r="C236" s="591"/>
      <c r="D236" s="592"/>
      <c r="E236" s="117"/>
      <c r="F236" s="593" t="s">
        <v>229</v>
      </c>
      <c r="G236" s="594"/>
      <c r="H236" s="84">
        <f>SUM(H232:H235)</f>
        <v>54.73</v>
      </c>
    </row>
    <row r="237" spans="1:15" ht="12.75" customHeight="1">
      <c r="A237" s="518"/>
      <c r="B237" s="519"/>
      <c r="C237" s="520"/>
      <c r="D237" s="521"/>
      <c r="E237" s="521"/>
      <c r="F237" s="521"/>
      <c r="G237" s="521"/>
      <c r="H237" s="140"/>
    </row>
    <row r="238" spans="1:15" ht="12.75" customHeight="1">
      <c r="A238" s="576" t="s">
        <v>715</v>
      </c>
      <c r="B238" s="577"/>
      <c r="C238" s="578" t="s">
        <v>1036</v>
      </c>
      <c r="D238" s="579"/>
      <c r="E238" s="579"/>
      <c r="F238" s="579"/>
      <c r="G238" s="579"/>
      <c r="H238" s="580"/>
    </row>
    <row r="239" spans="1:15" ht="12.75" customHeight="1">
      <c r="A239" s="402" t="s">
        <v>198</v>
      </c>
      <c r="B239" s="408" t="s">
        <v>238</v>
      </c>
      <c r="C239" s="581" t="s">
        <v>203</v>
      </c>
      <c r="D239" s="582"/>
      <c r="E239" s="77" t="s">
        <v>204</v>
      </c>
      <c r="F239" s="77" t="s">
        <v>205</v>
      </c>
      <c r="G239" s="394" t="s">
        <v>220</v>
      </c>
      <c r="H239" s="78" t="s">
        <v>207</v>
      </c>
    </row>
    <row r="240" spans="1:15" ht="12.75" customHeight="1">
      <c r="A240" s="405">
        <v>38774</v>
      </c>
      <c r="B240" s="94"/>
      <c r="C240" s="599" t="s">
        <v>1034</v>
      </c>
      <c r="D240" s="600"/>
      <c r="E240" s="148" t="s">
        <v>213</v>
      </c>
      <c r="F240" s="148">
        <v>0.8</v>
      </c>
      <c r="G240" s="517">
        <v>14.6</v>
      </c>
      <c r="H240" s="126">
        <f t="shared" ref="H240:H241" si="11">F240*G240</f>
        <v>11.68</v>
      </c>
    </row>
    <row r="241" spans="1:8">
      <c r="A241" s="404"/>
      <c r="B241" s="94"/>
      <c r="C241" s="599" t="s">
        <v>1036</v>
      </c>
      <c r="D241" s="600"/>
      <c r="E241" s="148" t="s">
        <v>209</v>
      </c>
      <c r="F241" s="148">
        <v>1</v>
      </c>
      <c r="G241" s="517">
        <v>22.11</v>
      </c>
      <c r="H241" s="126">
        <f t="shared" si="11"/>
        <v>22.11</v>
      </c>
    </row>
    <row r="242" spans="1:8" ht="15" customHeight="1">
      <c r="A242" s="83"/>
      <c r="B242" s="119"/>
      <c r="C242" s="591"/>
      <c r="D242" s="592"/>
      <c r="E242" s="117"/>
      <c r="F242" s="593" t="s">
        <v>229</v>
      </c>
      <c r="G242" s="594"/>
      <c r="H242" s="84">
        <f>SUM(H240:H241)</f>
        <v>33.79</v>
      </c>
    </row>
    <row r="243" spans="1:8" ht="13.5" thickBot="1">
      <c r="A243" s="518"/>
      <c r="B243" s="519"/>
      <c r="C243" s="520"/>
      <c r="D243" s="521"/>
      <c r="E243" s="521"/>
      <c r="F243" s="521"/>
      <c r="G243" s="521"/>
      <c r="H243" s="140"/>
    </row>
    <row r="244" spans="1:8" ht="12.75" customHeight="1" thickBot="1">
      <c r="A244" s="623" t="s">
        <v>1121</v>
      </c>
      <c r="B244" s="624"/>
      <c r="C244" s="714" t="s">
        <v>1037</v>
      </c>
      <c r="D244" s="715"/>
      <c r="E244" s="715"/>
      <c r="F244" s="715"/>
      <c r="G244" s="715"/>
      <c r="H244" s="716"/>
    </row>
    <row r="245" spans="1:8" ht="12.75" customHeight="1">
      <c r="A245" s="86" t="s">
        <v>198</v>
      </c>
      <c r="B245" s="390" t="s">
        <v>255</v>
      </c>
      <c r="C245" s="618" t="s">
        <v>203</v>
      </c>
      <c r="D245" s="619"/>
      <c r="E245" s="86" t="s">
        <v>204</v>
      </c>
      <c r="F245" s="86" t="s">
        <v>205</v>
      </c>
      <c r="G245" s="86" t="s">
        <v>206</v>
      </c>
      <c r="H245" s="522" t="s">
        <v>207</v>
      </c>
    </row>
    <row r="246" spans="1:8" ht="12.75" customHeight="1">
      <c r="A246" s="79">
        <v>247</v>
      </c>
      <c r="B246" s="149" t="s">
        <v>243</v>
      </c>
      <c r="C246" s="607" t="s">
        <v>856</v>
      </c>
      <c r="D246" s="608"/>
      <c r="E246" s="114" t="s">
        <v>213</v>
      </c>
      <c r="F246" s="124">
        <v>2</v>
      </c>
      <c r="G246" s="80">
        <v>10.95</v>
      </c>
      <c r="H246" s="116">
        <f>G246*F246</f>
        <v>21.9</v>
      </c>
    </row>
    <row r="247" spans="1:8" ht="12.75" customHeight="1">
      <c r="A247" s="114">
        <v>2436</v>
      </c>
      <c r="B247" s="407" t="s">
        <v>244</v>
      </c>
      <c r="C247" s="597" t="s">
        <v>855</v>
      </c>
      <c r="D247" s="598"/>
      <c r="E247" s="114" t="s">
        <v>256</v>
      </c>
      <c r="F247" s="124">
        <v>2</v>
      </c>
      <c r="G247" s="80">
        <v>14.6</v>
      </c>
      <c r="H247" s="116">
        <f>G247*F247</f>
        <v>29.2</v>
      </c>
    </row>
    <row r="248" spans="1:8" ht="12.75" customHeight="1">
      <c r="A248" s="79">
        <v>12273</v>
      </c>
      <c r="B248" s="407" t="s">
        <v>257</v>
      </c>
      <c r="C248" s="583" t="s">
        <v>1038</v>
      </c>
      <c r="D248" s="584"/>
      <c r="E248" s="114" t="s">
        <v>204</v>
      </c>
      <c r="F248" s="124">
        <v>1</v>
      </c>
      <c r="G248" s="80">
        <v>36.1</v>
      </c>
      <c r="H248" s="116">
        <f>G248*F248</f>
        <v>36.1</v>
      </c>
    </row>
    <row r="249" spans="1:8" ht="12.75" customHeight="1">
      <c r="A249" s="79">
        <v>12317</v>
      </c>
      <c r="B249" s="149" t="s">
        <v>258</v>
      </c>
      <c r="C249" s="583" t="s">
        <v>1039</v>
      </c>
      <c r="D249" s="584"/>
      <c r="E249" s="114" t="s">
        <v>204</v>
      </c>
      <c r="F249" s="124">
        <v>1</v>
      </c>
      <c r="G249" s="80">
        <v>44.72</v>
      </c>
      <c r="H249" s="116">
        <f>G249*F249</f>
        <v>44.72</v>
      </c>
    </row>
    <row r="250" spans="1:8" ht="12.75" customHeight="1">
      <c r="A250" s="79">
        <v>3757</v>
      </c>
      <c r="B250" s="407" t="s">
        <v>259</v>
      </c>
      <c r="C250" s="583" t="s">
        <v>1040</v>
      </c>
      <c r="D250" s="584"/>
      <c r="E250" s="114" t="s">
        <v>204</v>
      </c>
      <c r="F250" s="124">
        <v>1</v>
      </c>
      <c r="G250" s="80">
        <v>31.52</v>
      </c>
      <c r="H250" s="116">
        <f>G250*F250</f>
        <v>31.52</v>
      </c>
    </row>
    <row r="251" spans="1:8" ht="12.75" customHeight="1">
      <c r="A251" s="152"/>
      <c r="B251" s="153"/>
      <c r="C251" s="154"/>
      <c r="D251" s="155"/>
      <c r="E251" s="152"/>
      <c r="F251" s="616" t="s">
        <v>229</v>
      </c>
      <c r="G251" s="617"/>
      <c r="H251" s="90">
        <f>SUM(H246:H250)</f>
        <v>163.44</v>
      </c>
    </row>
    <row r="252" spans="1:8" ht="12.75" customHeight="1">
      <c r="A252" s="518"/>
      <c r="B252" s="519"/>
      <c r="C252" s="520"/>
      <c r="D252" s="521"/>
      <c r="E252" s="521"/>
      <c r="F252" s="521"/>
      <c r="G252" s="521"/>
      <c r="H252" s="140"/>
    </row>
    <row r="253" spans="1:8" ht="12.75" customHeight="1">
      <c r="A253" s="614" t="s">
        <v>1120</v>
      </c>
      <c r="B253" s="615"/>
      <c r="C253" s="612" t="s">
        <v>1041</v>
      </c>
      <c r="D253" s="630"/>
      <c r="E253" s="630"/>
      <c r="F253" s="613"/>
      <c r="G253" s="88"/>
      <c r="H253" s="88"/>
    </row>
    <row r="254" spans="1:8" ht="12.75" customHeight="1">
      <c r="A254" s="88" t="s">
        <v>198</v>
      </c>
      <c r="B254" s="391" t="s">
        <v>255</v>
      </c>
      <c r="C254" s="614" t="s">
        <v>203</v>
      </c>
      <c r="D254" s="615"/>
      <c r="E254" s="88" t="s">
        <v>204</v>
      </c>
      <c r="F254" s="88" t="s">
        <v>205</v>
      </c>
      <c r="G254" s="88" t="s">
        <v>206</v>
      </c>
      <c r="H254" s="89" t="s">
        <v>207</v>
      </c>
    </row>
    <row r="255" spans="1:8" ht="12.75" customHeight="1">
      <c r="A255" s="79">
        <v>247</v>
      </c>
      <c r="B255" s="149" t="s">
        <v>243</v>
      </c>
      <c r="C255" s="607" t="s">
        <v>856</v>
      </c>
      <c r="D255" s="608"/>
      <c r="E255" s="114" t="s">
        <v>213</v>
      </c>
      <c r="F255" s="124">
        <v>4.5</v>
      </c>
      <c r="G255" s="80">
        <v>10.95</v>
      </c>
      <c r="H255" s="116">
        <f t="shared" ref="H255:H261" si="12">G255*F255</f>
        <v>49.274999999999999</v>
      </c>
    </row>
    <row r="256" spans="1:8" ht="12.75" customHeight="1">
      <c r="A256" s="114">
        <v>2436</v>
      </c>
      <c r="B256" s="407" t="s">
        <v>244</v>
      </c>
      <c r="C256" s="597" t="s">
        <v>855</v>
      </c>
      <c r="D256" s="598"/>
      <c r="E256" s="114" t="s">
        <v>256</v>
      </c>
      <c r="F256" s="124">
        <v>3.5</v>
      </c>
      <c r="G256" s="80">
        <v>14.6</v>
      </c>
      <c r="H256" s="116">
        <f t="shared" si="12"/>
        <v>51.1</v>
      </c>
    </row>
    <row r="257" spans="1:8" ht="12.75" customHeight="1">
      <c r="A257" s="114">
        <v>938</v>
      </c>
      <c r="B257" s="407" t="s">
        <v>260</v>
      </c>
      <c r="C257" s="609" t="s">
        <v>1042</v>
      </c>
      <c r="D257" s="610"/>
      <c r="E257" s="114" t="s">
        <v>211</v>
      </c>
      <c r="F257" s="124">
        <v>33</v>
      </c>
      <c r="G257" s="80">
        <v>0.65</v>
      </c>
      <c r="H257" s="116">
        <f t="shared" si="12"/>
        <v>21.45</v>
      </c>
    </row>
    <row r="258" spans="1:8" ht="12.75" customHeight="1">
      <c r="A258" s="114">
        <v>39272</v>
      </c>
      <c r="B258" s="407" t="s">
        <v>261</v>
      </c>
      <c r="C258" s="609" t="s">
        <v>1043</v>
      </c>
      <c r="D258" s="610"/>
      <c r="E258" s="114" t="s">
        <v>209</v>
      </c>
      <c r="F258" s="124">
        <v>1</v>
      </c>
      <c r="G258" s="80">
        <v>1.66</v>
      </c>
      <c r="H258" s="116">
        <f t="shared" si="12"/>
        <v>1.66</v>
      </c>
    </row>
    <row r="259" spans="1:8" ht="15" customHeight="1">
      <c r="A259" s="79">
        <v>2674</v>
      </c>
      <c r="B259" s="149" t="s">
        <v>262</v>
      </c>
      <c r="C259" s="609" t="s">
        <v>1044</v>
      </c>
      <c r="D259" s="610"/>
      <c r="E259" s="114" t="s">
        <v>211</v>
      </c>
      <c r="F259" s="124">
        <v>15</v>
      </c>
      <c r="G259" s="80">
        <v>2.1800000000000002</v>
      </c>
      <c r="H259" s="116">
        <f t="shared" si="12"/>
        <v>32.700000000000003</v>
      </c>
    </row>
    <row r="260" spans="1:8" ht="12.75" customHeight="1">
      <c r="A260" s="79">
        <v>1891</v>
      </c>
      <c r="B260" s="149" t="s">
        <v>263</v>
      </c>
      <c r="C260" s="609" t="s">
        <v>1045</v>
      </c>
      <c r="D260" s="610"/>
      <c r="E260" s="114" t="s">
        <v>209</v>
      </c>
      <c r="F260" s="124">
        <v>1</v>
      </c>
      <c r="G260" s="80">
        <v>0.77</v>
      </c>
      <c r="H260" s="116">
        <f t="shared" si="12"/>
        <v>0.77</v>
      </c>
    </row>
    <row r="261" spans="1:8" ht="12.75" customHeight="1">
      <c r="A261" s="79">
        <v>2556</v>
      </c>
      <c r="B261" s="149" t="s">
        <v>264</v>
      </c>
      <c r="C261" s="609" t="s">
        <v>1046</v>
      </c>
      <c r="D261" s="610"/>
      <c r="E261" s="114" t="s">
        <v>209</v>
      </c>
      <c r="F261" s="124">
        <v>1</v>
      </c>
      <c r="G261" s="80">
        <v>1.35</v>
      </c>
      <c r="H261" s="116">
        <f t="shared" si="12"/>
        <v>1.35</v>
      </c>
    </row>
    <row r="262" spans="1:8" ht="12.75" customHeight="1">
      <c r="A262" s="152"/>
      <c r="B262" s="153"/>
      <c r="C262" s="154"/>
      <c r="D262" s="155"/>
      <c r="E262" s="152"/>
      <c r="F262" s="616" t="s">
        <v>229</v>
      </c>
      <c r="G262" s="617"/>
      <c r="H262" s="90">
        <f>SUM(H255:H261)</f>
        <v>158.30500000000001</v>
      </c>
    </row>
    <row r="263" spans="1:8" ht="12.75" customHeight="1">
      <c r="A263" s="107"/>
      <c r="B263" s="144"/>
      <c r="C263" s="406"/>
      <c r="D263" s="406"/>
      <c r="E263" s="506"/>
      <c r="F263" s="396"/>
      <c r="G263" s="396"/>
      <c r="H263" s="396"/>
    </row>
    <row r="264" spans="1:8" ht="12.75" customHeight="1">
      <c r="A264" s="614" t="s">
        <v>1119</v>
      </c>
      <c r="B264" s="615"/>
      <c r="C264" s="614" t="s">
        <v>1047</v>
      </c>
      <c r="D264" s="717"/>
      <c r="E264" s="717"/>
      <c r="F264" s="615"/>
      <c r="G264" s="88"/>
      <c r="H264" s="88"/>
    </row>
    <row r="265" spans="1:8" ht="12.75" customHeight="1">
      <c r="A265" s="88" t="s">
        <v>198</v>
      </c>
      <c r="B265" s="391" t="s">
        <v>255</v>
      </c>
      <c r="C265" s="614" t="s">
        <v>203</v>
      </c>
      <c r="D265" s="615"/>
      <c r="E265" s="88" t="s">
        <v>204</v>
      </c>
      <c r="F265" s="88" t="s">
        <v>205</v>
      </c>
      <c r="G265" s="88" t="s">
        <v>206</v>
      </c>
      <c r="H265" s="89" t="s">
        <v>207</v>
      </c>
    </row>
    <row r="266" spans="1:8" ht="12.75" customHeight="1">
      <c r="A266" s="114">
        <v>2436</v>
      </c>
      <c r="B266" s="407" t="s">
        <v>244</v>
      </c>
      <c r="C266" s="597" t="s">
        <v>855</v>
      </c>
      <c r="D266" s="598"/>
      <c r="E266" s="114" t="s">
        <v>256</v>
      </c>
      <c r="F266" s="124">
        <v>0.8</v>
      </c>
      <c r="G266" s="80">
        <v>14.6</v>
      </c>
      <c r="H266" s="116">
        <f>G266*F266</f>
        <v>11.68</v>
      </c>
    </row>
    <row r="267" spans="1:8" ht="12.75" customHeight="1">
      <c r="A267" s="79">
        <v>247</v>
      </c>
      <c r="B267" s="149" t="s">
        <v>243</v>
      </c>
      <c r="C267" s="607" t="s">
        <v>856</v>
      </c>
      <c r="D267" s="608"/>
      <c r="E267" s="114" t="s">
        <v>213</v>
      </c>
      <c r="F267" s="124">
        <v>0.4</v>
      </c>
      <c r="G267" s="80">
        <v>10.95</v>
      </c>
      <c r="H267" s="116">
        <f t="shared" ref="H267:H269" si="13">G267*F267</f>
        <v>4.38</v>
      </c>
    </row>
    <row r="268" spans="1:8" ht="12.75" customHeight="1">
      <c r="A268" s="114">
        <v>2556</v>
      </c>
      <c r="B268" s="407"/>
      <c r="C268" s="609" t="s">
        <v>1048</v>
      </c>
      <c r="D268" s="610"/>
      <c r="E268" s="114" t="s">
        <v>211</v>
      </c>
      <c r="F268" s="124">
        <v>1</v>
      </c>
      <c r="G268" s="80">
        <v>1.35</v>
      </c>
      <c r="H268" s="116">
        <f t="shared" si="13"/>
        <v>1.35</v>
      </c>
    </row>
    <row r="269" spans="1:8" ht="12.75" customHeight="1">
      <c r="A269" s="114">
        <v>92009</v>
      </c>
      <c r="B269" s="407"/>
      <c r="C269" s="609" t="s">
        <v>1049</v>
      </c>
      <c r="D269" s="610"/>
      <c r="E269" s="114" t="s">
        <v>209</v>
      </c>
      <c r="F269" s="124">
        <v>1</v>
      </c>
      <c r="G269" s="80">
        <v>33.19</v>
      </c>
      <c r="H269" s="116">
        <f t="shared" si="13"/>
        <v>33.19</v>
      </c>
    </row>
    <row r="270" spans="1:8" ht="12.75" customHeight="1">
      <c r="A270" s="152"/>
      <c r="B270" s="153"/>
      <c r="C270" s="154"/>
      <c r="D270" s="155"/>
      <c r="E270" s="152"/>
      <c r="F270" s="616" t="s">
        <v>229</v>
      </c>
      <c r="G270" s="617"/>
      <c r="H270" s="90">
        <f>SUM(H266:H269)</f>
        <v>50.599999999999994</v>
      </c>
    </row>
    <row r="271" spans="1:8" ht="12.75" customHeight="1">
      <c r="A271" s="523"/>
      <c r="B271" s="524"/>
      <c r="C271" s="525"/>
      <c r="D271" s="526"/>
      <c r="E271" s="526"/>
      <c r="F271" s="526"/>
      <c r="G271" s="526"/>
      <c r="H271" s="98"/>
    </row>
    <row r="272" spans="1:8" ht="12.75" customHeight="1">
      <c r="A272" s="518"/>
      <c r="B272" s="519"/>
      <c r="C272" s="520"/>
      <c r="D272" s="521"/>
      <c r="E272" s="521"/>
      <c r="F272" s="521"/>
      <c r="G272" s="521"/>
      <c r="H272" s="140"/>
    </row>
    <row r="273" spans="1:8" ht="12.75" customHeight="1">
      <c r="A273" s="614" t="s">
        <v>1118</v>
      </c>
      <c r="B273" s="615"/>
      <c r="C273" s="612" t="s">
        <v>265</v>
      </c>
      <c r="D273" s="613"/>
      <c r="E273" s="83"/>
      <c r="F273" s="88"/>
      <c r="G273" s="88"/>
      <c r="H273" s="88"/>
    </row>
    <row r="274" spans="1:8" ht="25.5">
      <c r="A274" s="88" t="s">
        <v>198</v>
      </c>
      <c r="B274" s="391" t="s">
        <v>255</v>
      </c>
      <c r="C274" s="614" t="s">
        <v>203</v>
      </c>
      <c r="D274" s="615"/>
      <c r="E274" s="88" t="s">
        <v>204</v>
      </c>
      <c r="F274" s="88" t="s">
        <v>205</v>
      </c>
      <c r="G274" s="88" t="s">
        <v>206</v>
      </c>
      <c r="H274" s="89" t="s">
        <v>207</v>
      </c>
    </row>
    <row r="275" spans="1:8" ht="15" customHeight="1">
      <c r="A275" s="79">
        <v>247</v>
      </c>
      <c r="B275" s="149" t="s">
        <v>243</v>
      </c>
      <c r="C275" s="607" t="s">
        <v>856</v>
      </c>
      <c r="D275" s="608"/>
      <c r="E275" s="114" t="s">
        <v>213</v>
      </c>
      <c r="F275" s="124">
        <v>2</v>
      </c>
      <c r="G275" s="80">
        <v>10.95</v>
      </c>
      <c r="H275" s="116">
        <f>G275*F275</f>
        <v>21.9</v>
      </c>
    </row>
    <row r="276" spans="1:8">
      <c r="A276" s="114">
        <v>2436</v>
      </c>
      <c r="B276" s="407" t="s">
        <v>244</v>
      </c>
      <c r="C276" s="597" t="s">
        <v>855</v>
      </c>
      <c r="D276" s="598"/>
      <c r="E276" s="114" t="s">
        <v>256</v>
      </c>
      <c r="F276" s="124">
        <v>2</v>
      </c>
      <c r="G276" s="80">
        <v>14.6</v>
      </c>
      <c r="H276" s="116">
        <f>G276*F276</f>
        <v>29.2</v>
      </c>
    </row>
    <row r="277" spans="1:8" ht="12.75" customHeight="1">
      <c r="A277" s="79">
        <v>938</v>
      </c>
      <c r="B277" s="149" t="s">
        <v>266</v>
      </c>
      <c r="C277" s="609" t="s">
        <v>1050</v>
      </c>
      <c r="D277" s="610"/>
      <c r="E277" s="114" t="s">
        <v>211</v>
      </c>
      <c r="F277" s="124">
        <v>33</v>
      </c>
      <c r="G277" s="80">
        <v>0.65</v>
      </c>
      <c r="H277" s="116">
        <f t="shared" ref="H277:H282" si="14">G277*F277</f>
        <v>21.45</v>
      </c>
    </row>
    <row r="278" spans="1:8">
      <c r="A278" s="79">
        <v>39272</v>
      </c>
      <c r="B278" s="149" t="s">
        <v>261</v>
      </c>
      <c r="C278" s="583" t="s">
        <v>1051</v>
      </c>
      <c r="D278" s="595"/>
      <c r="E278" s="114" t="s">
        <v>204</v>
      </c>
      <c r="F278" s="124">
        <v>1</v>
      </c>
      <c r="G278" s="80">
        <v>1.66</v>
      </c>
      <c r="H278" s="116">
        <f t="shared" si="14"/>
        <v>1.66</v>
      </c>
    </row>
    <row r="279" spans="1:8" ht="12.75" customHeight="1">
      <c r="A279" s="79">
        <v>2674</v>
      </c>
      <c r="B279" s="149" t="s">
        <v>262</v>
      </c>
      <c r="C279" s="704" t="s">
        <v>1052</v>
      </c>
      <c r="D279" s="705"/>
      <c r="E279" s="114" t="s">
        <v>211</v>
      </c>
      <c r="F279" s="124">
        <v>15</v>
      </c>
      <c r="G279" s="80">
        <v>2.1800000000000002</v>
      </c>
      <c r="H279" s="116">
        <f t="shared" si="14"/>
        <v>32.700000000000003</v>
      </c>
    </row>
    <row r="280" spans="1:8" ht="12.75" customHeight="1">
      <c r="A280" s="79">
        <v>1891</v>
      </c>
      <c r="B280" s="149" t="s">
        <v>267</v>
      </c>
      <c r="C280" s="583" t="s">
        <v>1045</v>
      </c>
      <c r="D280" s="584"/>
      <c r="E280" s="114" t="s">
        <v>209</v>
      </c>
      <c r="F280" s="124">
        <v>1</v>
      </c>
      <c r="G280" s="80">
        <v>0.77</v>
      </c>
      <c r="H280" s="116">
        <f t="shared" si="14"/>
        <v>0.77</v>
      </c>
    </row>
    <row r="281" spans="1:8" ht="12.75" customHeight="1">
      <c r="A281" s="79">
        <v>2556</v>
      </c>
      <c r="B281" s="149" t="s">
        <v>268</v>
      </c>
      <c r="C281" s="583" t="s">
        <v>1053</v>
      </c>
      <c r="D281" s="584"/>
      <c r="E281" s="114" t="s">
        <v>209</v>
      </c>
      <c r="F281" s="124">
        <v>1</v>
      </c>
      <c r="G281" s="80">
        <v>1.35</v>
      </c>
      <c r="H281" s="116">
        <f t="shared" si="14"/>
        <v>1.35</v>
      </c>
    </row>
    <row r="282" spans="1:8">
      <c r="A282" s="79">
        <v>12128</v>
      </c>
      <c r="B282" s="157" t="s">
        <v>269</v>
      </c>
      <c r="C282" s="718" t="s">
        <v>1054</v>
      </c>
      <c r="D282" s="719"/>
      <c r="E282" s="114" t="s">
        <v>209</v>
      </c>
      <c r="F282" s="124">
        <v>1</v>
      </c>
      <c r="G282" s="80">
        <v>5.23</v>
      </c>
      <c r="H282" s="116">
        <f t="shared" si="14"/>
        <v>5.23</v>
      </c>
    </row>
    <row r="283" spans="1:8" ht="12.75" customHeight="1">
      <c r="A283" s="152"/>
      <c r="B283" s="153"/>
      <c r="C283" s="154"/>
      <c r="D283" s="155"/>
      <c r="E283" s="152"/>
      <c r="F283" s="616" t="s">
        <v>229</v>
      </c>
      <c r="G283" s="617"/>
      <c r="H283" s="90">
        <f>SUM(H275:H282)</f>
        <v>114.25999999999999</v>
      </c>
    </row>
    <row r="284" spans="1:8">
      <c r="A284" s="518"/>
      <c r="B284" s="519"/>
      <c r="C284" s="520"/>
      <c r="D284" s="521"/>
      <c r="E284" s="521"/>
      <c r="F284" s="521"/>
      <c r="G284" s="521"/>
      <c r="H284" s="140"/>
    </row>
    <row r="285" spans="1:8" ht="12.75" customHeight="1">
      <c r="A285" s="614" t="s">
        <v>1116</v>
      </c>
      <c r="B285" s="615"/>
      <c r="C285" s="612" t="s">
        <v>1055</v>
      </c>
      <c r="D285" s="630"/>
      <c r="E285" s="630"/>
      <c r="F285" s="630"/>
      <c r="G285" s="613"/>
      <c r="H285" s="88"/>
    </row>
    <row r="286" spans="1:8" ht="12.75" customHeight="1">
      <c r="A286" s="88" t="s">
        <v>198</v>
      </c>
      <c r="B286" s="391" t="s">
        <v>255</v>
      </c>
      <c r="C286" s="614" t="s">
        <v>203</v>
      </c>
      <c r="D286" s="615"/>
      <c r="E286" s="88" t="s">
        <v>204</v>
      </c>
      <c r="F286" s="88" t="s">
        <v>205</v>
      </c>
      <c r="G286" s="88" t="s">
        <v>206</v>
      </c>
      <c r="H286" s="89" t="s">
        <v>207</v>
      </c>
    </row>
    <row r="287" spans="1:8" ht="12.75" customHeight="1">
      <c r="A287" s="114">
        <v>39445</v>
      </c>
      <c r="B287" s="407"/>
      <c r="C287" s="607" t="s">
        <v>854</v>
      </c>
      <c r="D287" s="608"/>
      <c r="E287" s="114" t="s">
        <v>204</v>
      </c>
      <c r="F287" s="124">
        <v>1</v>
      </c>
      <c r="G287" s="80">
        <v>92.13</v>
      </c>
      <c r="H287" s="116">
        <f>G287*F287</f>
        <v>92.13</v>
      </c>
    </row>
    <row r="288" spans="1:8" ht="12.75" customHeight="1">
      <c r="A288" s="114">
        <v>2436</v>
      </c>
      <c r="B288" s="149"/>
      <c r="C288" s="597" t="s">
        <v>855</v>
      </c>
      <c r="D288" s="598"/>
      <c r="E288" s="114" t="s">
        <v>213</v>
      </c>
      <c r="F288" s="124">
        <v>0.6</v>
      </c>
      <c r="G288" s="80">
        <v>14.6</v>
      </c>
      <c r="H288" s="116">
        <f t="shared" ref="H288:H289" si="15">G288*F288</f>
        <v>8.76</v>
      </c>
    </row>
    <row r="289" spans="1:8" ht="12.75" customHeight="1">
      <c r="A289" s="79">
        <v>247</v>
      </c>
      <c r="B289" s="407"/>
      <c r="C289" s="607" t="s">
        <v>856</v>
      </c>
      <c r="D289" s="608"/>
      <c r="E289" s="114" t="s">
        <v>213</v>
      </c>
      <c r="F289" s="124">
        <v>0.6</v>
      </c>
      <c r="G289" s="80">
        <v>10.95</v>
      </c>
      <c r="H289" s="116">
        <f t="shared" si="15"/>
        <v>6.5699999999999994</v>
      </c>
    </row>
    <row r="290" spans="1:8" ht="12.75" customHeight="1">
      <c r="A290" s="152"/>
      <c r="B290" s="153"/>
      <c r="C290" s="154"/>
      <c r="D290" s="155"/>
      <c r="E290" s="152"/>
      <c r="F290" s="616" t="s">
        <v>229</v>
      </c>
      <c r="G290" s="617"/>
      <c r="H290" s="90">
        <f>SUM(H287:H289)</f>
        <v>107.46</v>
      </c>
    </row>
    <row r="291" spans="1:8" ht="12.75" customHeight="1">
      <c r="A291" s="518"/>
      <c r="B291" s="519"/>
      <c r="C291" s="520"/>
      <c r="D291" s="521"/>
      <c r="E291" s="521"/>
      <c r="F291" s="521"/>
      <c r="G291" s="521"/>
      <c r="H291" s="140"/>
    </row>
    <row r="292" spans="1:8" ht="12.75" customHeight="1">
      <c r="A292" s="614" t="s">
        <v>1117</v>
      </c>
      <c r="B292" s="615"/>
      <c r="C292" s="612" t="s">
        <v>1056</v>
      </c>
      <c r="D292" s="630"/>
      <c r="E292" s="630"/>
      <c r="F292" s="630"/>
      <c r="G292" s="630"/>
      <c r="H292" s="701"/>
    </row>
    <row r="293" spans="1:8" ht="25.5">
      <c r="A293" s="88" t="s">
        <v>198</v>
      </c>
      <c r="B293" s="391" t="s">
        <v>255</v>
      </c>
      <c r="C293" s="614" t="s">
        <v>203</v>
      </c>
      <c r="D293" s="615"/>
      <c r="E293" s="88" t="s">
        <v>204</v>
      </c>
      <c r="F293" s="88" t="s">
        <v>205</v>
      </c>
      <c r="G293" s="88" t="s">
        <v>206</v>
      </c>
      <c r="H293" s="89" t="s">
        <v>207</v>
      </c>
    </row>
    <row r="294" spans="1:8">
      <c r="A294" s="79">
        <v>247</v>
      </c>
      <c r="B294" s="149" t="s">
        <v>857</v>
      </c>
      <c r="C294" s="607" t="s">
        <v>858</v>
      </c>
      <c r="D294" s="608"/>
      <c r="E294" s="114" t="s">
        <v>213</v>
      </c>
      <c r="F294" s="124">
        <v>2.5</v>
      </c>
      <c r="G294" s="80">
        <v>10.95</v>
      </c>
      <c r="H294" s="116">
        <f>G294*F294</f>
        <v>27.375</v>
      </c>
    </row>
    <row r="295" spans="1:8" ht="12.75" customHeight="1">
      <c r="A295" s="114">
        <v>2436</v>
      </c>
      <c r="B295" s="407" t="s">
        <v>244</v>
      </c>
      <c r="C295" s="597" t="s">
        <v>859</v>
      </c>
      <c r="D295" s="598"/>
      <c r="E295" s="114" t="s">
        <v>256</v>
      </c>
      <c r="F295" s="124">
        <v>2.5</v>
      </c>
      <c r="G295" s="80">
        <v>14.6</v>
      </c>
      <c r="H295" s="116">
        <f>G295*F295</f>
        <v>36.5</v>
      </c>
    </row>
    <row r="296" spans="1:8">
      <c r="A296" s="79">
        <v>1873</v>
      </c>
      <c r="B296" s="407" t="s">
        <v>860</v>
      </c>
      <c r="C296" s="609" t="s">
        <v>861</v>
      </c>
      <c r="D296" s="610"/>
      <c r="E296" s="114" t="s">
        <v>204</v>
      </c>
      <c r="F296" s="124">
        <v>1</v>
      </c>
      <c r="G296" s="80">
        <v>3.04</v>
      </c>
      <c r="H296" s="116">
        <f>G296*F296</f>
        <v>3.04</v>
      </c>
    </row>
    <row r="297" spans="1:8" ht="12.75" customHeight="1">
      <c r="A297" s="79">
        <v>2674</v>
      </c>
      <c r="B297" s="149" t="s">
        <v>274</v>
      </c>
      <c r="C297" s="583" t="s">
        <v>862</v>
      </c>
      <c r="D297" s="584"/>
      <c r="E297" s="114" t="s">
        <v>211</v>
      </c>
      <c r="F297" s="124">
        <v>10</v>
      </c>
      <c r="G297" s="80">
        <v>2.1800000000000002</v>
      </c>
      <c r="H297" s="116">
        <f>G297*F297</f>
        <v>21.8</v>
      </c>
    </row>
    <row r="298" spans="1:8">
      <c r="A298" s="79">
        <v>38097</v>
      </c>
      <c r="B298" s="407" t="s">
        <v>275</v>
      </c>
      <c r="C298" s="583" t="s">
        <v>863</v>
      </c>
      <c r="D298" s="584"/>
      <c r="E298" s="114" t="s">
        <v>204</v>
      </c>
      <c r="F298" s="124">
        <v>1</v>
      </c>
      <c r="G298" s="80">
        <v>3.28</v>
      </c>
      <c r="H298" s="116">
        <f>G298*F298</f>
        <v>3.28</v>
      </c>
    </row>
    <row r="299" spans="1:8" ht="12.75" customHeight="1">
      <c r="A299" s="152"/>
      <c r="B299" s="153"/>
      <c r="C299" s="154"/>
      <c r="D299" s="155"/>
      <c r="E299" s="152"/>
      <c r="F299" s="616" t="s">
        <v>229</v>
      </c>
      <c r="G299" s="617"/>
      <c r="H299" s="90">
        <f>SUM(H294:H298)</f>
        <v>91.995000000000005</v>
      </c>
    </row>
    <row r="300" spans="1:8" ht="12.75" customHeight="1">
      <c r="A300" s="518"/>
      <c r="B300" s="519"/>
      <c r="C300" s="520"/>
      <c r="D300" s="521"/>
      <c r="E300" s="521"/>
      <c r="F300" s="521"/>
      <c r="G300" s="521"/>
      <c r="H300" s="140"/>
    </row>
    <row r="301" spans="1:8" ht="12.75" customHeight="1">
      <c r="A301" s="614" t="s">
        <v>1122</v>
      </c>
      <c r="B301" s="615"/>
      <c r="C301" s="612" t="s">
        <v>1057</v>
      </c>
      <c r="D301" s="630"/>
      <c r="E301" s="630"/>
      <c r="F301" s="630"/>
      <c r="G301" s="630"/>
      <c r="H301" s="613"/>
    </row>
    <row r="302" spans="1:8" ht="12.75" customHeight="1">
      <c r="A302" s="88" t="s">
        <v>198</v>
      </c>
      <c r="B302" s="391" t="s">
        <v>255</v>
      </c>
      <c r="C302" s="614" t="s">
        <v>203</v>
      </c>
      <c r="D302" s="615"/>
      <c r="E302" s="88" t="s">
        <v>204</v>
      </c>
      <c r="F302" s="88" t="s">
        <v>205</v>
      </c>
      <c r="G302" s="88" t="s">
        <v>206</v>
      </c>
      <c r="H302" s="89" t="s">
        <v>207</v>
      </c>
    </row>
    <row r="303" spans="1:8">
      <c r="A303" s="81">
        <v>6111</v>
      </c>
      <c r="B303" s="134"/>
      <c r="C303" s="392" t="s">
        <v>910</v>
      </c>
      <c r="D303" s="393"/>
      <c r="E303" s="114" t="s">
        <v>213</v>
      </c>
      <c r="F303" s="125">
        <v>0.3</v>
      </c>
      <c r="G303" s="82">
        <v>10.49</v>
      </c>
      <c r="H303" s="116">
        <f>G303*F303</f>
        <v>3.1469999999999998</v>
      </c>
    </row>
    <row r="304" spans="1:8" ht="12.75" customHeight="1">
      <c r="A304" s="79">
        <v>37400</v>
      </c>
      <c r="B304" s="392"/>
      <c r="C304" s="609" t="s">
        <v>1058</v>
      </c>
      <c r="D304" s="610"/>
      <c r="E304" s="114" t="s">
        <v>204</v>
      </c>
      <c r="F304" s="124">
        <v>1</v>
      </c>
      <c r="G304" s="80">
        <v>30.67</v>
      </c>
      <c r="H304" s="116">
        <f>G304*F304</f>
        <v>30.67</v>
      </c>
    </row>
    <row r="305" spans="1:8">
      <c r="A305" s="152"/>
      <c r="B305" s="153"/>
      <c r="C305" s="153"/>
      <c r="D305" s="155"/>
      <c r="E305" s="152"/>
      <c r="F305" s="616" t="s">
        <v>229</v>
      </c>
      <c r="G305" s="617"/>
      <c r="H305" s="90">
        <f>SUM(H303:H304)</f>
        <v>33.817</v>
      </c>
    </row>
    <row r="306" spans="1:8" ht="12.75" customHeight="1">
      <c r="A306" s="518"/>
      <c r="B306" s="519"/>
      <c r="C306" s="520"/>
      <c r="D306" s="521"/>
      <c r="E306" s="521"/>
      <c r="F306" s="521"/>
      <c r="G306" s="521"/>
      <c r="H306" s="140"/>
    </row>
    <row r="307" spans="1:8">
      <c r="A307" s="614" t="s">
        <v>1123</v>
      </c>
      <c r="B307" s="615"/>
      <c r="C307" s="612" t="s">
        <v>1059</v>
      </c>
      <c r="D307" s="630"/>
      <c r="E307" s="630"/>
      <c r="F307" s="630"/>
      <c r="G307" s="630"/>
      <c r="H307" s="701"/>
    </row>
    <row r="308" spans="1:8" ht="12.75" customHeight="1">
      <c r="A308" s="88" t="s">
        <v>198</v>
      </c>
      <c r="B308" s="391" t="s">
        <v>255</v>
      </c>
      <c r="C308" s="614" t="s">
        <v>203</v>
      </c>
      <c r="D308" s="615"/>
      <c r="E308" s="88" t="s">
        <v>204</v>
      </c>
      <c r="F308" s="88" t="s">
        <v>205</v>
      </c>
      <c r="G308" s="88" t="s">
        <v>206</v>
      </c>
      <c r="H308" s="89" t="s">
        <v>207</v>
      </c>
    </row>
    <row r="309" spans="1:8" ht="12.75" customHeight="1">
      <c r="A309" s="79">
        <v>2696</v>
      </c>
      <c r="B309" s="398"/>
      <c r="C309" s="583" t="s">
        <v>1060</v>
      </c>
      <c r="D309" s="584"/>
      <c r="E309" s="114" t="s">
        <v>213</v>
      </c>
      <c r="F309" s="125">
        <v>1</v>
      </c>
      <c r="G309" s="80">
        <v>14.6</v>
      </c>
      <c r="H309" s="116">
        <f>G309*F309</f>
        <v>14.6</v>
      </c>
    </row>
    <row r="310" spans="1:8" ht="12.75" customHeight="1">
      <c r="A310" s="81">
        <v>246</v>
      </c>
      <c r="B310" s="134"/>
      <c r="C310" s="583" t="s">
        <v>1061</v>
      </c>
      <c r="D310" s="584"/>
      <c r="E310" s="114" t="s">
        <v>213</v>
      </c>
      <c r="F310" s="125">
        <v>2</v>
      </c>
      <c r="G310" s="82">
        <v>10.95</v>
      </c>
      <c r="H310" s="116">
        <f t="shared" ref="H310:H315" si="16">G310*F310</f>
        <v>21.9</v>
      </c>
    </row>
    <row r="311" spans="1:8" ht="12.75" customHeight="1">
      <c r="A311" s="81">
        <v>4358</v>
      </c>
      <c r="B311" s="134"/>
      <c r="C311" s="583" t="s">
        <v>600</v>
      </c>
      <c r="D311" s="584"/>
      <c r="E311" s="114" t="s">
        <v>209</v>
      </c>
      <c r="F311" s="125">
        <v>4</v>
      </c>
      <c r="G311" s="82">
        <v>0.89</v>
      </c>
      <c r="H311" s="116">
        <f t="shared" si="16"/>
        <v>3.56</v>
      </c>
    </row>
    <row r="312" spans="1:8" ht="12.75" customHeight="1">
      <c r="A312" s="81">
        <v>11698</v>
      </c>
      <c r="B312" s="134"/>
      <c r="C312" s="583" t="s">
        <v>1062</v>
      </c>
      <c r="D312" s="584"/>
      <c r="E312" s="114" t="s">
        <v>209</v>
      </c>
      <c r="F312" s="125">
        <v>1</v>
      </c>
      <c r="G312" s="82">
        <v>498.03</v>
      </c>
      <c r="H312" s="116">
        <f t="shared" si="16"/>
        <v>498.03</v>
      </c>
    </row>
    <row r="313" spans="1:8" ht="12.75" customHeight="1">
      <c r="A313" s="81">
        <v>3146</v>
      </c>
      <c r="B313" s="134"/>
      <c r="C313" s="583" t="s">
        <v>598</v>
      </c>
      <c r="D313" s="584"/>
      <c r="E313" s="114" t="s">
        <v>209</v>
      </c>
      <c r="F313" s="125">
        <v>1</v>
      </c>
      <c r="G313" s="82">
        <v>2.79</v>
      </c>
      <c r="H313" s="116">
        <f t="shared" si="16"/>
        <v>2.79</v>
      </c>
    </row>
    <row r="314" spans="1:8">
      <c r="A314" s="79">
        <v>6157</v>
      </c>
      <c r="B314" s="392"/>
      <c r="C314" s="609" t="s">
        <v>1063</v>
      </c>
      <c r="D314" s="610"/>
      <c r="E314" s="114" t="s">
        <v>209</v>
      </c>
      <c r="F314" s="125">
        <v>1</v>
      </c>
      <c r="G314" s="80">
        <v>28.38</v>
      </c>
      <c r="H314" s="116">
        <f t="shared" si="16"/>
        <v>28.38</v>
      </c>
    </row>
    <row r="315" spans="1:8" ht="12.75" customHeight="1" thickBot="1">
      <c r="A315" s="527">
        <v>6149</v>
      </c>
      <c r="B315" s="425"/>
      <c r="C315" s="720" t="s">
        <v>1064</v>
      </c>
      <c r="D315" s="721"/>
      <c r="E315" s="422" t="s">
        <v>209</v>
      </c>
      <c r="F315" s="528">
        <v>1</v>
      </c>
      <c r="G315" s="529">
        <v>11.82</v>
      </c>
      <c r="H315" s="530">
        <f t="shared" si="16"/>
        <v>11.82</v>
      </c>
    </row>
    <row r="316" spans="1:8" ht="13.5" thickBot="1">
      <c r="A316" s="531"/>
      <c r="B316" s="532"/>
      <c r="C316" s="532"/>
      <c r="D316" s="533"/>
      <c r="E316" s="534"/>
      <c r="F316" s="722" t="s">
        <v>229</v>
      </c>
      <c r="G316" s="723"/>
      <c r="H316" s="535">
        <f>SUM(H309:H315)</f>
        <v>581.07999999999993</v>
      </c>
    </row>
    <row r="317" spans="1:8">
      <c r="A317" s="518"/>
      <c r="B317" s="519"/>
      <c r="C317" s="520"/>
      <c r="D317" s="521"/>
      <c r="E317" s="521"/>
      <c r="F317" s="521"/>
      <c r="G317" s="521"/>
      <c r="H317" s="140"/>
    </row>
    <row r="318" spans="1:8" ht="12.75" customHeight="1">
      <c r="A318" s="614" t="s">
        <v>1124</v>
      </c>
      <c r="B318" s="615"/>
      <c r="C318" s="612" t="s">
        <v>1065</v>
      </c>
      <c r="D318" s="630"/>
      <c r="E318" s="630"/>
      <c r="F318" s="630"/>
      <c r="G318" s="630"/>
      <c r="H318" s="701"/>
    </row>
    <row r="319" spans="1:8" ht="12.75" customHeight="1">
      <c r="A319" s="88" t="s">
        <v>198</v>
      </c>
      <c r="B319" s="391" t="s">
        <v>255</v>
      </c>
      <c r="C319" s="614" t="s">
        <v>203</v>
      </c>
      <c r="D319" s="615"/>
      <c r="E319" s="88" t="s">
        <v>204</v>
      </c>
      <c r="F319" s="88" t="s">
        <v>205</v>
      </c>
      <c r="G319" s="88" t="s">
        <v>206</v>
      </c>
      <c r="H319" s="89" t="s">
        <v>207</v>
      </c>
    </row>
    <row r="320" spans="1:8" ht="12.75" customHeight="1">
      <c r="A320" s="81">
        <v>6111</v>
      </c>
      <c r="B320" s="134"/>
      <c r="C320" s="392" t="s">
        <v>910</v>
      </c>
      <c r="D320" s="393"/>
      <c r="E320" s="114" t="s">
        <v>213</v>
      </c>
      <c r="F320" s="125">
        <v>0.3</v>
      </c>
      <c r="G320" s="82">
        <v>10.49</v>
      </c>
      <c r="H320" s="116">
        <f>G320*F320</f>
        <v>3.1469999999999998</v>
      </c>
    </row>
    <row r="321" spans="1:8" ht="12.75" customHeight="1">
      <c r="A321" s="79">
        <v>11758</v>
      </c>
      <c r="B321" s="392"/>
      <c r="C321" s="609" t="s">
        <v>1066</v>
      </c>
      <c r="D321" s="610"/>
      <c r="E321" s="114" t="s">
        <v>204</v>
      </c>
      <c r="F321" s="124">
        <v>1</v>
      </c>
      <c r="G321" s="80">
        <v>29.46</v>
      </c>
      <c r="H321" s="116">
        <f>G321*F321</f>
        <v>29.46</v>
      </c>
    </row>
    <row r="322" spans="1:8">
      <c r="A322" s="152"/>
      <c r="B322" s="153"/>
      <c r="C322" s="153"/>
      <c r="D322" s="155"/>
      <c r="E322" s="152"/>
      <c r="F322" s="616" t="s">
        <v>229</v>
      </c>
      <c r="G322" s="617"/>
      <c r="H322" s="90">
        <f>SUM(H320:H321)</f>
        <v>32.606999999999999</v>
      </c>
    </row>
    <row r="323" spans="1:8" ht="12.75" customHeight="1">
      <c r="A323" s="156"/>
      <c r="B323" s="156"/>
      <c r="C323" s="156"/>
      <c r="D323" s="443"/>
      <c r="E323" s="156"/>
      <c r="F323" s="445"/>
      <c r="G323" s="445"/>
      <c r="H323" s="536"/>
    </row>
    <row r="324" spans="1:8">
      <c r="A324" s="614" t="s">
        <v>1125</v>
      </c>
      <c r="B324" s="615"/>
      <c r="C324" s="612" t="s">
        <v>1067</v>
      </c>
      <c r="D324" s="630"/>
      <c r="E324" s="630"/>
      <c r="F324" s="630"/>
      <c r="G324" s="630"/>
      <c r="H324" s="701"/>
    </row>
    <row r="325" spans="1:8" ht="12.75" customHeight="1">
      <c r="A325" s="88" t="s">
        <v>198</v>
      </c>
      <c r="B325" s="391" t="s">
        <v>255</v>
      </c>
      <c r="C325" s="614" t="s">
        <v>203</v>
      </c>
      <c r="D325" s="615"/>
      <c r="E325" s="88" t="s">
        <v>204</v>
      </c>
      <c r="F325" s="88" t="s">
        <v>205</v>
      </c>
      <c r="G325" s="88" t="s">
        <v>206</v>
      </c>
      <c r="H325" s="89" t="s">
        <v>207</v>
      </c>
    </row>
    <row r="326" spans="1:8" ht="12.75" customHeight="1">
      <c r="A326" s="81">
        <v>6111</v>
      </c>
      <c r="B326" s="134"/>
      <c r="C326" s="392" t="s">
        <v>910</v>
      </c>
      <c r="D326" s="393"/>
      <c r="E326" s="114" t="s">
        <v>213</v>
      </c>
      <c r="F326" s="125">
        <v>0.3</v>
      </c>
      <c r="G326" s="82">
        <v>10.49</v>
      </c>
      <c r="H326" s="116">
        <f>G326*F326</f>
        <v>3.1469999999999998</v>
      </c>
    </row>
    <row r="327" spans="1:8" ht="12.75" customHeight="1">
      <c r="A327" s="79">
        <v>37401</v>
      </c>
      <c r="B327" s="392"/>
      <c r="C327" s="609" t="s">
        <v>719</v>
      </c>
      <c r="D327" s="610"/>
      <c r="E327" s="114" t="s">
        <v>204</v>
      </c>
      <c r="F327" s="124">
        <v>1</v>
      </c>
      <c r="G327" s="80">
        <v>30.67</v>
      </c>
      <c r="H327" s="116">
        <f>G327*F327</f>
        <v>30.67</v>
      </c>
    </row>
    <row r="328" spans="1:8">
      <c r="A328" s="152"/>
      <c r="B328" s="153"/>
      <c r="C328" s="724"/>
      <c r="D328" s="725"/>
      <c r="E328" s="152"/>
      <c r="F328" s="616" t="s">
        <v>229</v>
      </c>
      <c r="G328" s="617"/>
      <c r="H328" s="90">
        <f>SUM(H326:H327)</f>
        <v>33.817</v>
      </c>
    </row>
    <row r="329" spans="1:8" ht="43.5" customHeight="1">
      <c r="A329" s="518"/>
      <c r="B329" s="519"/>
      <c r="C329" s="520"/>
      <c r="D329" s="521"/>
      <c r="E329" s="521"/>
      <c r="F329" s="521"/>
      <c r="G329" s="521"/>
      <c r="H329" s="140"/>
    </row>
    <row r="330" spans="1:8" ht="12.75" customHeight="1">
      <c r="A330" s="614" t="s">
        <v>1126</v>
      </c>
      <c r="B330" s="615"/>
      <c r="C330" s="612" t="s">
        <v>1068</v>
      </c>
      <c r="D330" s="630"/>
      <c r="E330" s="630"/>
      <c r="F330" s="630"/>
      <c r="G330" s="613"/>
      <c r="H330" s="88"/>
    </row>
    <row r="331" spans="1:8" ht="12.75" customHeight="1">
      <c r="A331" s="88" t="s">
        <v>198</v>
      </c>
      <c r="B331" s="391" t="s">
        <v>255</v>
      </c>
      <c r="C331" s="614" t="s">
        <v>203</v>
      </c>
      <c r="D331" s="615"/>
      <c r="E331" s="88" t="s">
        <v>204</v>
      </c>
      <c r="F331" s="88" t="s">
        <v>205</v>
      </c>
      <c r="G331" s="88" t="s">
        <v>206</v>
      </c>
      <c r="H331" s="89" t="s">
        <v>207</v>
      </c>
    </row>
    <row r="332" spans="1:8">
      <c r="A332" s="79">
        <v>6111</v>
      </c>
      <c r="B332" s="149"/>
      <c r="C332" s="607" t="s">
        <v>1069</v>
      </c>
      <c r="D332" s="608"/>
      <c r="E332" s="114" t="s">
        <v>213</v>
      </c>
      <c r="F332" s="124">
        <v>2.9</v>
      </c>
      <c r="G332" s="80">
        <v>10.49</v>
      </c>
      <c r="H332" s="116">
        <f t="shared" ref="H332:H338" si="17">G332*F332</f>
        <v>30.420999999999999</v>
      </c>
    </row>
    <row r="333" spans="1:8" ht="12.75" customHeight="1">
      <c r="A333" s="114">
        <v>2696</v>
      </c>
      <c r="B333" s="407"/>
      <c r="C333" s="597" t="s">
        <v>1070</v>
      </c>
      <c r="D333" s="598"/>
      <c r="E333" s="114" t="s">
        <v>256</v>
      </c>
      <c r="F333" s="124">
        <v>1.5</v>
      </c>
      <c r="G333" s="80">
        <v>14.6</v>
      </c>
      <c r="H333" s="116">
        <f t="shared" si="17"/>
        <v>21.9</v>
      </c>
    </row>
    <row r="334" spans="1:8" ht="12.75" customHeight="1">
      <c r="A334" s="114">
        <v>4750</v>
      </c>
      <c r="B334" s="407"/>
      <c r="C334" s="609" t="s">
        <v>1071</v>
      </c>
      <c r="D334" s="610"/>
      <c r="E334" s="114" t="s">
        <v>256</v>
      </c>
      <c r="F334" s="124">
        <v>1.4</v>
      </c>
      <c r="G334" s="80">
        <v>14.11</v>
      </c>
      <c r="H334" s="116">
        <f t="shared" si="17"/>
        <v>19.753999999999998</v>
      </c>
    </row>
    <row r="335" spans="1:8" ht="12.75" customHeight="1">
      <c r="A335" s="114">
        <v>11795</v>
      </c>
      <c r="B335" s="407"/>
      <c r="C335" s="609" t="s">
        <v>1072</v>
      </c>
      <c r="D335" s="610"/>
      <c r="E335" s="114" t="s">
        <v>242</v>
      </c>
      <c r="F335" s="124">
        <v>1.32</v>
      </c>
      <c r="G335" s="80">
        <v>400</v>
      </c>
      <c r="H335" s="116">
        <f t="shared" si="17"/>
        <v>528</v>
      </c>
    </row>
    <row r="336" spans="1:8" ht="12.75" customHeight="1">
      <c r="A336" s="79">
        <v>6149</v>
      </c>
      <c r="B336" s="149"/>
      <c r="C336" s="609" t="s">
        <v>1064</v>
      </c>
      <c r="D336" s="610"/>
      <c r="E336" s="114" t="s">
        <v>204</v>
      </c>
      <c r="F336" s="124">
        <v>1</v>
      </c>
      <c r="G336" s="80">
        <v>11.82</v>
      </c>
      <c r="H336" s="116">
        <f t="shared" si="17"/>
        <v>11.82</v>
      </c>
    </row>
    <row r="337" spans="1:8" ht="12.75" customHeight="1">
      <c r="A337" s="79">
        <v>1743</v>
      </c>
      <c r="B337" s="149"/>
      <c r="C337" s="609" t="s">
        <v>1073</v>
      </c>
      <c r="D337" s="610"/>
      <c r="E337" s="114" t="s">
        <v>204</v>
      </c>
      <c r="F337" s="124">
        <v>1</v>
      </c>
      <c r="G337" s="80">
        <v>108.68</v>
      </c>
      <c r="H337" s="116">
        <f t="shared" si="17"/>
        <v>108.68</v>
      </c>
    </row>
    <row r="338" spans="1:8" ht="12.75" customHeight="1">
      <c r="A338" s="79">
        <v>87295</v>
      </c>
      <c r="B338" s="149"/>
      <c r="C338" s="609" t="s">
        <v>1074</v>
      </c>
      <c r="D338" s="610"/>
      <c r="E338" s="114" t="s">
        <v>927</v>
      </c>
      <c r="F338" s="537">
        <v>2.3E-3</v>
      </c>
      <c r="G338" s="80">
        <v>344.12</v>
      </c>
      <c r="H338" s="538">
        <f t="shared" si="17"/>
        <v>0.79147599999999996</v>
      </c>
    </row>
    <row r="339" spans="1:8" ht="12.75" customHeight="1">
      <c r="A339" s="152"/>
      <c r="B339" s="153"/>
      <c r="C339" s="154"/>
      <c r="D339" s="155"/>
      <c r="E339" s="152"/>
      <c r="F339" s="616" t="s">
        <v>229</v>
      </c>
      <c r="G339" s="617"/>
      <c r="H339" s="90">
        <f>SUM(H332:H338)</f>
        <v>721.36647600000003</v>
      </c>
    </row>
    <row r="340" spans="1:8">
      <c r="A340" s="107"/>
      <c r="B340" s="144"/>
      <c r="C340" s="406"/>
      <c r="D340" s="406"/>
      <c r="E340" s="506"/>
      <c r="F340" s="396"/>
      <c r="G340" s="396"/>
      <c r="H340" s="396"/>
    </row>
    <row r="341" spans="1:8" ht="15" customHeight="1">
      <c r="A341" s="614" t="s">
        <v>1127</v>
      </c>
      <c r="B341" s="615"/>
      <c r="C341" s="612" t="s">
        <v>1075</v>
      </c>
      <c r="D341" s="630"/>
      <c r="E341" s="630"/>
      <c r="F341" s="630"/>
      <c r="G341" s="613"/>
      <c r="H341" s="88"/>
    </row>
    <row r="342" spans="1:8" ht="25.5">
      <c r="A342" s="88" t="s">
        <v>198</v>
      </c>
      <c r="B342" s="391" t="s">
        <v>255</v>
      </c>
      <c r="C342" s="614" t="s">
        <v>203</v>
      </c>
      <c r="D342" s="615"/>
      <c r="E342" s="88" t="s">
        <v>204</v>
      </c>
      <c r="F342" s="88" t="s">
        <v>205</v>
      </c>
      <c r="G342" s="88" t="s">
        <v>206</v>
      </c>
      <c r="H342" s="89" t="s">
        <v>207</v>
      </c>
    </row>
    <row r="343" spans="1:8" ht="12.75" customHeight="1">
      <c r="A343" s="79">
        <v>6111</v>
      </c>
      <c r="B343" s="149"/>
      <c r="C343" s="607" t="s">
        <v>1069</v>
      </c>
      <c r="D343" s="608"/>
      <c r="E343" s="114" t="s">
        <v>213</v>
      </c>
      <c r="F343" s="124">
        <v>2.9</v>
      </c>
      <c r="G343" s="80">
        <v>10.49</v>
      </c>
      <c r="H343" s="116">
        <f t="shared" ref="H343:H349" si="18">G343*F343</f>
        <v>30.420999999999999</v>
      </c>
    </row>
    <row r="344" spans="1:8">
      <c r="A344" s="114">
        <v>2696</v>
      </c>
      <c r="B344" s="407"/>
      <c r="C344" s="597" t="s">
        <v>1070</v>
      </c>
      <c r="D344" s="598"/>
      <c r="E344" s="114" t="s">
        <v>256</v>
      </c>
      <c r="F344" s="124">
        <v>1.5</v>
      </c>
      <c r="G344" s="80">
        <v>14.6</v>
      </c>
      <c r="H344" s="116">
        <f t="shared" si="18"/>
        <v>21.9</v>
      </c>
    </row>
    <row r="345" spans="1:8">
      <c r="A345" s="114">
        <v>4750</v>
      </c>
      <c r="B345" s="407"/>
      <c r="C345" s="609" t="s">
        <v>1071</v>
      </c>
      <c r="D345" s="610"/>
      <c r="E345" s="114" t="s">
        <v>256</v>
      </c>
      <c r="F345" s="124">
        <v>1.4</v>
      </c>
      <c r="G345" s="80">
        <v>14.11</v>
      </c>
      <c r="H345" s="116">
        <f t="shared" si="18"/>
        <v>19.753999999999998</v>
      </c>
    </row>
    <row r="346" spans="1:8" ht="12.75" customHeight="1">
      <c r="A346" s="114">
        <v>11795</v>
      </c>
      <c r="B346" s="407"/>
      <c r="C346" s="609" t="s">
        <v>1072</v>
      </c>
      <c r="D346" s="610"/>
      <c r="E346" s="114" t="s">
        <v>242</v>
      </c>
      <c r="F346" s="124">
        <v>1.62</v>
      </c>
      <c r="G346" s="80">
        <v>400</v>
      </c>
      <c r="H346" s="116">
        <f t="shared" si="18"/>
        <v>648</v>
      </c>
    </row>
    <row r="347" spans="1:8">
      <c r="A347" s="79">
        <v>6149</v>
      </c>
      <c r="B347" s="149"/>
      <c r="C347" s="609" t="s">
        <v>1064</v>
      </c>
      <c r="D347" s="610"/>
      <c r="E347" s="114" t="s">
        <v>204</v>
      </c>
      <c r="F347" s="124">
        <v>1</v>
      </c>
      <c r="G347" s="80">
        <v>11.82</v>
      </c>
      <c r="H347" s="116">
        <f t="shared" si="18"/>
        <v>11.82</v>
      </c>
    </row>
    <row r="348" spans="1:8">
      <c r="A348" s="79">
        <v>1743</v>
      </c>
      <c r="B348" s="149"/>
      <c r="C348" s="609" t="s">
        <v>1073</v>
      </c>
      <c r="D348" s="610"/>
      <c r="E348" s="114" t="s">
        <v>204</v>
      </c>
      <c r="F348" s="124">
        <v>1</v>
      </c>
      <c r="G348" s="80">
        <v>108.68</v>
      </c>
      <c r="H348" s="116">
        <f t="shared" si="18"/>
        <v>108.68</v>
      </c>
    </row>
    <row r="349" spans="1:8">
      <c r="A349" s="79">
        <v>87295</v>
      </c>
      <c r="B349" s="149"/>
      <c r="C349" s="609" t="s">
        <v>1074</v>
      </c>
      <c r="D349" s="610"/>
      <c r="E349" s="114" t="s">
        <v>927</v>
      </c>
      <c r="F349" s="537">
        <v>2.3E-3</v>
      </c>
      <c r="G349" s="80">
        <v>344.12</v>
      </c>
      <c r="H349" s="538">
        <f t="shared" si="18"/>
        <v>0.79147599999999996</v>
      </c>
    </row>
    <row r="350" spans="1:8" ht="12.75" customHeight="1">
      <c r="A350" s="152"/>
      <c r="B350" s="153"/>
      <c r="C350" s="154"/>
      <c r="D350" s="155"/>
      <c r="E350" s="152"/>
      <c r="F350" s="616" t="s">
        <v>229</v>
      </c>
      <c r="G350" s="617"/>
      <c r="H350" s="90">
        <f>SUM(H343:H349)</f>
        <v>841.36647600000003</v>
      </c>
    </row>
    <row r="351" spans="1:8" ht="12.75" customHeight="1" thickBot="1">
      <c r="A351" s="562"/>
      <c r="B351" s="562"/>
      <c r="C351" s="563"/>
      <c r="D351" s="564"/>
      <c r="E351" s="562"/>
      <c r="F351" s="565"/>
      <c r="G351" s="565"/>
      <c r="H351" s="566"/>
    </row>
    <row r="352" spans="1:8" ht="12.75" customHeight="1" thickBot="1">
      <c r="A352" s="623" t="s">
        <v>1128</v>
      </c>
      <c r="B352" s="624"/>
      <c r="C352" s="625" t="s">
        <v>1147</v>
      </c>
      <c r="D352" s="626"/>
      <c r="E352" s="626"/>
      <c r="F352" s="626"/>
      <c r="G352" s="626"/>
      <c r="H352" s="627"/>
    </row>
    <row r="353" spans="1:8" ht="12.75" customHeight="1">
      <c r="A353" s="86" t="s">
        <v>198</v>
      </c>
      <c r="B353" s="558" t="s">
        <v>255</v>
      </c>
      <c r="C353" s="618" t="s">
        <v>203</v>
      </c>
      <c r="D353" s="619"/>
      <c r="E353" s="86" t="s">
        <v>204</v>
      </c>
      <c r="F353" s="86" t="s">
        <v>205</v>
      </c>
      <c r="G353" s="86" t="s">
        <v>206</v>
      </c>
      <c r="H353" s="522" t="s">
        <v>207</v>
      </c>
    </row>
    <row r="354" spans="1:8" ht="12.75" customHeight="1">
      <c r="A354" s="81">
        <v>6111</v>
      </c>
      <c r="B354" s="134"/>
      <c r="C354" s="583" t="s">
        <v>910</v>
      </c>
      <c r="D354" s="584"/>
      <c r="E354" s="114" t="s">
        <v>213</v>
      </c>
      <c r="F354" s="428">
        <v>2.9</v>
      </c>
      <c r="G354" s="82">
        <v>10.49</v>
      </c>
      <c r="H354" s="116">
        <f>G354*F354</f>
        <v>30.420999999999999</v>
      </c>
    </row>
    <row r="355" spans="1:8" ht="12.75" customHeight="1">
      <c r="A355" s="79">
        <v>11795</v>
      </c>
      <c r="B355" s="559"/>
      <c r="C355" s="609" t="s">
        <v>1147</v>
      </c>
      <c r="D355" s="610"/>
      <c r="E355" s="114" t="s">
        <v>40</v>
      </c>
      <c r="F355" s="539">
        <v>1</v>
      </c>
      <c r="G355" s="80">
        <v>400</v>
      </c>
      <c r="H355" s="116">
        <f>G355*F355</f>
        <v>400</v>
      </c>
    </row>
    <row r="356" spans="1:8" ht="12.75" customHeight="1">
      <c r="A356" s="79">
        <v>87295</v>
      </c>
      <c r="B356" s="149"/>
      <c r="C356" s="583" t="s">
        <v>1074</v>
      </c>
      <c r="D356" s="584"/>
      <c r="E356" s="114" t="s">
        <v>42</v>
      </c>
      <c r="F356" s="567">
        <v>2.3E-3</v>
      </c>
      <c r="G356" s="80">
        <v>344.12</v>
      </c>
      <c r="H356" s="116">
        <f>G356*F356</f>
        <v>0.79147599999999996</v>
      </c>
    </row>
    <row r="357" spans="1:8" ht="12.75" customHeight="1">
      <c r="A357" s="152"/>
      <c r="B357" s="560"/>
      <c r="C357" s="560"/>
      <c r="D357" s="155"/>
      <c r="E357" s="152"/>
      <c r="F357" s="616" t="s">
        <v>229</v>
      </c>
      <c r="G357" s="617"/>
      <c r="H357" s="90">
        <f>SUM(H354:H356)</f>
        <v>431.21247599999998</v>
      </c>
    </row>
    <row r="358" spans="1:8" ht="12.75" customHeight="1" thickBot="1">
      <c r="A358" s="107"/>
      <c r="B358" s="144"/>
      <c r="C358" s="406"/>
      <c r="D358" s="406"/>
      <c r="E358" s="506"/>
      <c r="F358" s="396"/>
      <c r="G358" s="396"/>
      <c r="H358" s="396"/>
    </row>
    <row r="359" spans="1:8" ht="12.75" customHeight="1" thickBot="1">
      <c r="A359" s="623" t="s">
        <v>1129</v>
      </c>
      <c r="B359" s="624"/>
      <c r="C359" s="625" t="s">
        <v>278</v>
      </c>
      <c r="D359" s="626"/>
      <c r="E359" s="626"/>
      <c r="F359" s="626"/>
      <c r="G359" s="626"/>
      <c r="H359" s="627"/>
    </row>
    <row r="360" spans="1:8" ht="12.75" customHeight="1">
      <c r="A360" s="86" t="s">
        <v>198</v>
      </c>
      <c r="B360" s="390" t="s">
        <v>255</v>
      </c>
      <c r="C360" s="618" t="s">
        <v>203</v>
      </c>
      <c r="D360" s="619"/>
      <c r="E360" s="86" t="s">
        <v>204</v>
      </c>
      <c r="F360" s="86" t="s">
        <v>205</v>
      </c>
      <c r="G360" s="86" t="s">
        <v>206</v>
      </c>
      <c r="H360" s="522" t="s">
        <v>207</v>
      </c>
    </row>
    <row r="361" spans="1:8">
      <c r="A361" s="79">
        <v>4750</v>
      </c>
      <c r="B361" s="398" t="s">
        <v>239</v>
      </c>
      <c r="C361" s="583" t="s">
        <v>1014</v>
      </c>
      <c r="D361" s="584"/>
      <c r="E361" s="114" t="s">
        <v>213</v>
      </c>
      <c r="F361" s="428">
        <v>1</v>
      </c>
      <c r="G361" s="80">
        <v>14.11</v>
      </c>
      <c r="H361" s="116">
        <f>G361*F361</f>
        <v>14.11</v>
      </c>
    </row>
    <row r="362" spans="1:8" ht="12.75" customHeight="1">
      <c r="A362" s="81">
        <v>6111</v>
      </c>
      <c r="B362" s="134" t="s">
        <v>240</v>
      </c>
      <c r="C362" s="583" t="s">
        <v>910</v>
      </c>
      <c r="D362" s="584"/>
      <c r="E362" s="114" t="s">
        <v>213</v>
      </c>
      <c r="F362" s="428">
        <v>1</v>
      </c>
      <c r="G362" s="82">
        <v>10.49</v>
      </c>
      <c r="H362" s="116">
        <f>G362*F362</f>
        <v>10.49</v>
      </c>
    </row>
    <row r="363" spans="1:8">
      <c r="A363" s="79">
        <v>7583</v>
      </c>
      <c r="B363" s="392" t="s">
        <v>279</v>
      </c>
      <c r="C363" s="609" t="s">
        <v>1076</v>
      </c>
      <c r="D363" s="610"/>
      <c r="E363" s="114" t="s">
        <v>204</v>
      </c>
      <c r="F363" s="539">
        <v>6</v>
      </c>
      <c r="G363" s="80">
        <v>0.41</v>
      </c>
      <c r="H363" s="116">
        <f>G363*F363</f>
        <v>2.46</v>
      </c>
    </row>
    <row r="364" spans="1:8" ht="12.75" customHeight="1">
      <c r="A364" s="79">
        <v>36081</v>
      </c>
      <c r="B364" s="149" t="s">
        <v>280</v>
      </c>
      <c r="C364" s="583" t="s">
        <v>1077</v>
      </c>
      <c r="D364" s="584"/>
      <c r="E364" s="114" t="s">
        <v>204</v>
      </c>
      <c r="F364" s="279">
        <v>1</v>
      </c>
      <c r="G364" s="80">
        <v>207.92</v>
      </c>
      <c r="H364" s="116">
        <f>G364*F364</f>
        <v>207.92</v>
      </c>
    </row>
    <row r="365" spans="1:8">
      <c r="A365" s="152"/>
      <c r="B365" s="153"/>
      <c r="C365" s="153"/>
      <c r="D365" s="155"/>
      <c r="E365" s="152"/>
      <c r="F365" s="616" t="s">
        <v>229</v>
      </c>
      <c r="G365" s="617"/>
      <c r="H365" s="90">
        <f>SUM(H361:H364)</f>
        <v>234.98</v>
      </c>
    </row>
    <row r="366" spans="1:8" ht="12.75" customHeight="1">
      <c r="A366" s="158"/>
      <c r="B366" s="158"/>
      <c r="C366" s="158"/>
      <c r="D366" s="137"/>
      <c r="E366" s="158"/>
      <c r="F366" s="159"/>
      <c r="G366" s="159"/>
      <c r="H366" s="160"/>
    </row>
    <row r="367" spans="1:8" ht="12.75" customHeight="1">
      <c r="A367" s="618" t="s">
        <v>1130</v>
      </c>
      <c r="B367" s="619"/>
      <c r="C367" s="578" t="s">
        <v>281</v>
      </c>
      <c r="D367" s="579"/>
      <c r="E367" s="579"/>
      <c r="F367" s="579"/>
      <c r="G367" s="579"/>
      <c r="H367" s="620"/>
    </row>
    <row r="368" spans="1:8" ht="12.75" customHeight="1">
      <c r="A368" s="88" t="s">
        <v>198</v>
      </c>
      <c r="B368" s="391" t="s">
        <v>255</v>
      </c>
      <c r="C368" s="614" t="s">
        <v>203</v>
      </c>
      <c r="D368" s="615"/>
      <c r="E368" s="88" t="s">
        <v>204</v>
      </c>
      <c r="F368" s="88" t="s">
        <v>205</v>
      </c>
      <c r="G368" s="88" t="s">
        <v>206</v>
      </c>
      <c r="H368" s="89" t="s">
        <v>207</v>
      </c>
    </row>
    <row r="369" spans="1:8">
      <c r="A369" s="79">
        <v>246</v>
      </c>
      <c r="B369" s="149" t="s">
        <v>273</v>
      </c>
      <c r="C369" s="607" t="s">
        <v>864</v>
      </c>
      <c r="D369" s="608"/>
      <c r="E369" s="114" t="s">
        <v>213</v>
      </c>
      <c r="F369" s="124">
        <v>0.5</v>
      </c>
      <c r="G369" s="80">
        <v>10.95</v>
      </c>
      <c r="H369" s="116">
        <f>G369*F369</f>
        <v>5.4749999999999996</v>
      </c>
    </row>
    <row r="370" spans="1:8" ht="12.75" customHeight="1">
      <c r="A370" s="81">
        <v>2696</v>
      </c>
      <c r="B370" s="134" t="s">
        <v>282</v>
      </c>
      <c r="C370" s="583" t="s">
        <v>283</v>
      </c>
      <c r="D370" s="584"/>
      <c r="E370" s="114" t="s">
        <v>213</v>
      </c>
      <c r="F370" s="124">
        <v>0.5</v>
      </c>
      <c r="G370" s="82">
        <v>14.6</v>
      </c>
      <c r="H370" s="116">
        <f>G370*F370</f>
        <v>7.3</v>
      </c>
    </row>
    <row r="371" spans="1:8">
      <c r="A371" s="79">
        <v>11777</v>
      </c>
      <c r="B371" s="392" t="s">
        <v>284</v>
      </c>
      <c r="C371" s="609" t="s">
        <v>1078</v>
      </c>
      <c r="D371" s="610"/>
      <c r="E371" s="114" t="s">
        <v>209</v>
      </c>
      <c r="F371" s="124">
        <v>1</v>
      </c>
      <c r="G371" s="80">
        <v>115.14</v>
      </c>
      <c r="H371" s="116">
        <f>G371*F371</f>
        <v>115.14</v>
      </c>
    </row>
    <row r="372" spans="1:8" ht="12.75" customHeight="1">
      <c r="A372" s="152"/>
      <c r="B372" s="153"/>
      <c r="C372" s="153"/>
      <c r="D372" s="155"/>
      <c r="E372" s="152"/>
      <c r="F372" s="616" t="s">
        <v>229</v>
      </c>
      <c r="G372" s="617"/>
      <c r="H372" s="90">
        <f>SUM(H369:H371)</f>
        <v>127.91499999999999</v>
      </c>
    </row>
    <row r="373" spans="1:8" ht="12.75" customHeight="1">
      <c r="A373" s="684"/>
      <c r="B373" s="684"/>
      <c r="C373" s="611"/>
      <c r="D373" s="611"/>
      <c r="E373" s="107"/>
      <c r="F373" s="395"/>
      <c r="G373" s="395"/>
      <c r="H373" s="395"/>
    </row>
    <row r="374" spans="1:8" ht="12.75" customHeight="1">
      <c r="A374" s="614" t="s">
        <v>1131</v>
      </c>
      <c r="B374" s="615"/>
      <c r="C374" s="612" t="s">
        <v>292</v>
      </c>
      <c r="D374" s="630"/>
      <c r="E374" s="630"/>
      <c r="F374" s="630"/>
      <c r="G374" s="630"/>
      <c r="H374" s="613"/>
    </row>
    <row r="375" spans="1:8" ht="12.75" customHeight="1">
      <c r="A375" s="88" t="s">
        <v>198</v>
      </c>
      <c r="B375" s="391" t="s">
        <v>255</v>
      </c>
      <c r="C375" s="614" t="s">
        <v>203</v>
      </c>
      <c r="D375" s="615"/>
      <c r="E375" s="88" t="s">
        <v>204</v>
      </c>
      <c r="F375" s="88" t="s">
        <v>205</v>
      </c>
      <c r="G375" s="88" t="s">
        <v>206</v>
      </c>
      <c r="H375" s="89" t="s">
        <v>207</v>
      </c>
    </row>
    <row r="376" spans="1:8">
      <c r="A376" s="79">
        <v>246</v>
      </c>
      <c r="B376" s="149" t="s">
        <v>273</v>
      </c>
      <c r="C376" s="607" t="s">
        <v>864</v>
      </c>
      <c r="D376" s="608"/>
      <c r="E376" s="114" t="s">
        <v>213</v>
      </c>
      <c r="F376" s="124">
        <v>7.7</v>
      </c>
      <c r="G376" s="80">
        <v>10.95</v>
      </c>
      <c r="H376" s="116">
        <f>G376*F376</f>
        <v>84.314999999999998</v>
      </c>
    </row>
    <row r="377" spans="1:8" ht="12.75" customHeight="1">
      <c r="A377" s="81">
        <v>2696</v>
      </c>
      <c r="B377" s="134" t="s">
        <v>282</v>
      </c>
      <c r="C377" s="583" t="s">
        <v>283</v>
      </c>
      <c r="D377" s="584"/>
      <c r="E377" s="114" t="s">
        <v>213</v>
      </c>
      <c r="F377" s="124">
        <v>7.7</v>
      </c>
      <c r="G377" s="82">
        <v>14.6</v>
      </c>
      <c r="H377" s="116">
        <f>G377*F377</f>
        <v>112.42</v>
      </c>
    </row>
    <row r="378" spans="1:8">
      <c r="A378" s="81">
        <v>20211</v>
      </c>
      <c r="B378" s="134" t="s">
        <v>285</v>
      </c>
      <c r="C378" s="583" t="s">
        <v>1079</v>
      </c>
      <c r="D378" s="584"/>
      <c r="E378" s="114" t="s">
        <v>211</v>
      </c>
      <c r="F378" s="124">
        <v>5</v>
      </c>
      <c r="G378" s="82">
        <v>10.119999999999999</v>
      </c>
      <c r="H378" s="116">
        <f t="shared" ref="H378:H384" si="19">G378*F378</f>
        <v>50.599999999999994</v>
      </c>
    </row>
    <row r="379" spans="1:8">
      <c r="A379" s="81">
        <v>10498</v>
      </c>
      <c r="B379" s="134" t="s">
        <v>286</v>
      </c>
      <c r="C379" s="583" t="s">
        <v>1080</v>
      </c>
      <c r="D379" s="584"/>
      <c r="E379" s="114" t="s">
        <v>212</v>
      </c>
      <c r="F379" s="124">
        <v>0.1</v>
      </c>
      <c r="G379" s="82">
        <v>6.57</v>
      </c>
      <c r="H379" s="116">
        <f t="shared" si="19"/>
        <v>0.65700000000000003</v>
      </c>
    </row>
    <row r="380" spans="1:8" ht="12.75" customHeight="1">
      <c r="A380" s="81">
        <v>3263</v>
      </c>
      <c r="B380" s="134" t="s">
        <v>287</v>
      </c>
      <c r="C380" s="583" t="s">
        <v>1081</v>
      </c>
      <c r="D380" s="584"/>
      <c r="E380" s="114" t="s">
        <v>209</v>
      </c>
      <c r="F380" s="124">
        <v>2</v>
      </c>
      <c r="G380" s="82">
        <v>15.49</v>
      </c>
      <c r="H380" s="116">
        <f t="shared" si="19"/>
        <v>30.98</v>
      </c>
    </row>
    <row r="381" spans="1:8" ht="12.75" customHeight="1">
      <c r="A381" s="81">
        <v>3264</v>
      </c>
      <c r="B381" s="134" t="s">
        <v>288</v>
      </c>
      <c r="C381" s="583" t="s">
        <v>1082</v>
      </c>
      <c r="D381" s="584"/>
      <c r="E381" s="114" t="s">
        <v>209</v>
      </c>
      <c r="F381" s="124">
        <v>2</v>
      </c>
      <c r="G381" s="82">
        <v>18.62</v>
      </c>
      <c r="H381" s="116">
        <f t="shared" si="19"/>
        <v>37.24</v>
      </c>
    </row>
    <row r="382" spans="1:8">
      <c r="A382" s="81">
        <v>3266</v>
      </c>
      <c r="B382" s="134" t="s">
        <v>289</v>
      </c>
      <c r="C382" s="583" t="s">
        <v>1083</v>
      </c>
      <c r="D382" s="584"/>
      <c r="E382" s="114" t="s">
        <v>209</v>
      </c>
      <c r="F382" s="124">
        <v>4</v>
      </c>
      <c r="G382" s="82">
        <v>38.700000000000003</v>
      </c>
      <c r="H382" s="116">
        <f t="shared" si="19"/>
        <v>154.80000000000001</v>
      </c>
    </row>
    <row r="383" spans="1:8" ht="12.75" customHeight="1">
      <c r="A383" s="81">
        <v>3148</v>
      </c>
      <c r="B383" s="134" t="s">
        <v>290</v>
      </c>
      <c r="C383" s="583" t="s">
        <v>1084</v>
      </c>
      <c r="D383" s="584"/>
      <c r="E383" s="114" t="s">
        <v>211</v>
      </c>
      <c r="F383" s="124">
        <v>3.03</v>
      </c>
      <c r="G383" s="82">
        <v>10.29</v>
      </c>
      <c r="H383" s="116">
        <f t="shared" si="19"/>
        <v>31.178699999999996</v>
      </c>
    </row>
    <row r="384" spans="1:8">
      <c r="A384" s="81">
        <v>37105</v>
      </c>
      <c r="B384" s="134" t="s">
        <v>291</v>
      </c>
      <c r="C384" s="583" t="s">
        <v>1085</v>
      </c>
      <c r="D384" s="584"/>
      <c r="E384" s="114" t="s">
        <v>209</v>
      </c>
      <c r="F384" s="124">
        <v>1</v>
      </c>
      <c r="G384" s="82">
        <v>1351.75</v>
      </c>
      <c r="H384" s="116">
        <f t="shared" si="19"/>
        <v>1351.75</v>
      </c>
    </row>
    <row r="385" spans="1:8">
      <c r="A385" s="152"/>
      <c r="B385" s="153"/>
      <c r="C385" s="153"/>
      <c r="D385" s="155"/>
      <c r="E385" s="152"/>
      <c r="F385" s="616" t="s">
        <v>229</v>
      </c>
      <c r="G385" s="617"/>
      <c r="H385" s="90">
        <f>SUM(H376:H384)</f>
        <v>1853.9407000000001</v>
      </c>
    </row>
    <row r="386" spans="1:8" ht="12.75" customHeight="1">
      <c r="A386" s="395"/>
      <c r="B386" s="395"/>
      <c r="C386" s="395"/>
      <c r="D386" s="395"/>
      <c r="E386" s="395"/>
      <c r="F386" s="395"/>
      <c r="G386" s="395"/>
      <c r="H386" s="140"/>
    </row>
    <row r="387" spans="1:8" ht="12.75" customHeight="1">
      <c r="A387" s="614" t="s">
        <v>1132</v>
      </c>
      <c r="B387" s="615"/>
      <c r="C387" s="612" t="s">
        <v>298</v>
      </c>
      <c r="D387" s="613"/>
      <c r="E387" s="83"/>
      <c r="F387" s="88"/>
      <c r="G387" s="88"/>
      <c r="H387" s="88"/>
    </row>
    <row r="388" spans="1:8" ht="25.5">
      <c r="A388" s="88" t="s">
        <v>198</v>
      </c>
      <c r="B388" s="391" t="s">
        <v>255</v>
      </c>
      <c r="C388" s="614" t="s">
        <v>203</v>
      </c>
      <c r="D388" s="615"/>
      <c r="E388" s="88" t="s">
        <v>204</v>
      </c>
      <c r="F388" s="88" t="s">
        <v>205</v>
      </c>
      <c r="G388" s="88" t="s">
        <v>206</v>
      </c>
      <c r="H388" s="89" t="s">
        <v>207</v>
      </c>
    </row>
    <row r="389" spans="1:8">
      <c r="A389" s="79">
        <v>246</v>
      </c>
      <c r="B389" s="149" t="s">
        <v>273</v>
      </c>
      <c r="C389" s="607" t="s">
        <v>864</v>
      </c>
      <c r="D389" s="608"/>
      <c r="E389" s="114" t="s">
        <v>213</v>
      </c>
      <c r="F389" s="124">
        <v>3</v>
      </c>
      <c r="G389" s="80">
        <v>10.95</v>
      </c>
      <c r="H389" s="116">
        <f t="shared" ref="H389:H394" si="20">G389*F389</f>
        <v>32.849999999999994</v>
      </c>
    </row>
    <row r="390" spans="1:8" ht="15" customHeight="1">
      <c r="A390" s="81">
        <v>2696</v>
      </c>
      <c r="B390" s="134" t="s">
        <v>282</v>
      </c>
      <c r="C390" s="583" t="s">
        <v>283</v>
      </c>
      <c r="D390" s="584"/>
      <c r="E390" s="114" t="s">
        <v>213</v>
      </c>
      <c r="F390" s="124">
        <v>3</v>
      </c>
      <c r="G390" s="82">
        <v>14.6</v>
      </c>
      <c r="H390" s="116">
        <f t="shared" si="20"/>
        <v>43.8</v>
      </c>
    </row>
    <row r="391" spans="1:8">
      <c r="A391" s="81">
        <v>350</v>
      </c>
      <c r="B391" s="134" t="s">
        <v>299</v>
      </c>
      <c r="C391" s="583" t="s">
        <v>1086</v>
      </c>
      <c r="D391" s="584"/>
      <c r="E391" s="114" t="s">
        <v>209</v>
      </c>
      <c r="F391" s="124">
        <v>1</v>
      </c>
      <c r="G391" s="82">
        <v>1.96</v>
      </c>
      <c r="H391" s="116">
        <f t="shared" si="20"/>
        <v>1.96</v>
      </c>
    </row>
    <row r="392" spans="1:8" ht="12.75" customHeight="1">
      <c r="A392" s="81">
        <v>3522</v>
      </c>
      <c r="B392" s="166" t="s">
        <v>300</v>
      </c>
      <c r="C392" s="583" t="s">
        <v>1087</v>
      </c>
      <c r="D392" s="584"/>
      <c r="E392" s="114" t="s">
        <v>209</v>
      </c>
      <c r="F392" s="124">
        <v>3</v>
      </c>
      <c r="G392" s="82">
        <v>2.12</v>
      </c>
      <c r="H392" s="116">
        <f t="shared" si="20"/>
        <v>6.36</v>
      </c>
    </row>
    <row r="393" spans="1:8" ht="12.75" customHeight="1">
      <c r="A393" s="81">
        <v>7139</v>
      </c>
      <c r="B393" s="134" t="s">
        <v>301</v>
      </c>
      <c r="C393" s="583" t="s">
        <v>1088</v>
      </c>
      <c r="D393" s="584"/>
      <c r="E393" s="114" t="s">
        <v>209</v>
      </c>
      <c r="F393" s="124">
        <v>1</v>
      </c>
      <c r="G393" s="82">
        <v>0.92</v>
      </c>
      <c r="H393" s="116">
        <f>G393*F393</f>
        <v>0.92</v>
      </c>
    </row>
    <row r="394" spans="1:8" ht="12.75" customHeight="1">
      <c r="A394" s="81">
        <v>9868</v>
      </c>
      <c r="B394" s="134" t="s">
        <v>302</v>
      </c>
      <c r="C394" s="583" t="s">
        <v>868</v>
      </c>
      <c r="D394" s="584"/>
      <c r="E394" s="114" t="s">
        <v>211</v>
      </c>
      <c r="F394" s="124">
        <v>8</v>
      </c>
      <c r="G394" s="82">
        <v>3.04</v>
      </c>
      <c r="H394" s="116">
        <f t="shared" si="20"/>
        <v>24.32</v>
      </c>
    </row>
    <row r="395" spans="1:8">
      <c r="A395" s="540"/>
      <c r="B395" s="161"/>
      <c r="C395" s="161"/>
      <c r="D395" s="162"/>
      <c r="E395" s="540"/>
      <c r="F395" s="628" t="s">
        <v>229</v>
      </c>
      <c r="G395" s="629"/>
      <c r="H395" s="541">
        <f>SUM(H389:H394)</f>
        <v>110.20999999999998</v>
      </c>
    </row>
    <row r="396" spans="1:8" ht="15" customHeight="1">
      <c r="A396" s="129"/>
      <c r="B396" s="129"/>
      <c r="C396" s="129"/>
      <c r="D396" s="111"/>
      <c r="E396" s="129"/>
      <c r="F396" s="542"/>
      <c r="G396" s="542"/>
      <c r="H396" s="543"/>
    </row>
    <row r="397" spans="1:8" ht="12.75" customHeight="1">
      <c r="A397" s="614" t="s">
        <v>1133</v>
      </c>
      <c r="B397" s="615"/>
      <c r="C397" s="612" t="s">
        <v>1089</v>
      </c>
      <c r="D397" s="613"/>
      <c r="E397" s="83"/>
      <c r="F397" s="88"/>
      <c r="G397" s="88"/>
      <c r="H397" s="88"/>
    </row>
    <row r="398" spans="1:8" ht="12.75" customHeight="1">
      <c r="A398" s="88" t="s">
        <v>198</v>
      </c>
      <c r="B398" s="391" t="s">
        <v>255</v>
      </c>
      <c r="C398" s="614" t="s">
        <v>203</v>
      </c>
      <c r="D398" s="615"/>
      <c r="E398" s="88" t="s">
        <v>204</v>
      </c>
      <c r="F398" s="88" t="s">
        <v>205</v>
      </c>
      <c r="G398" s="88" t="s">
        <v>206</v>
      </c>
      <c r="H398" s="89" t="s">
        <v>207</v>
      </c>
    </row>
    <row r="399" spans="1:8" ht="12.75" customHeight="1">
      <c r="A399" s="79">
        <v>246</v>
      </c>
      <c r="B399" s="149" t="s">
        <v>273</v>
      </c>
      <c r="C399" s="607" t="s">
        <v>864</v>
      </c>
      <c r="D399" s="608"/>
      <c r="E399" s="114" t="s">
        <v>213</v>
      </c>
      <c r="F399" s="124">
        <v>3</v>
      </c>
      <c r="G399" s="80">
        <v>10.95</v>
      </c>
      <c r="H399" s="116">
        <f t="shared" ref="H399:H404" si="21">G399*F399</f>
        <v>32.849999999999994</v>
      </c>
    </row>
    <row r="400" spans="1:8" ht="12.75" customHeight="1">
      <c r="A400" s="81">
        <v>2696</v>
      </c>
      <c r="B400" s="134" t="s">
        <v>282</v>
      </c>
      <c r="C400" s="583" t="s">
        <v>283</v>
      </c>
      <c r="D400" s="584"/>
      <c r="E400" s="114" t="s">
        <v>213</v>
      </c>
      <c r="F400" s="124">
        <v>3</v>
      </c>
      <c r="G400" s="82">
        <v>14.6</v>
      </c>
      <c r="H400" s="116">
        <f t="shared" si="21"/>
        <v>43.8</v>
      </c>
    </row>
    <row r="401" spans="1:8" ht="12.75" customHeight="1">
      <c r="A401" s="81">
        <v>20147</v>
      </c>
      <c r="B401" s="134" t="s">
        <v>299</v>
      </c>
      <c r="C401" s="583" t="s">
        <v>865</v>
      </c>
      <c r="D401" s="584"/>
      <c r="E401" s="114" t="s">
        <v>209</v>
      </c>
      <c r="F401" s="124">
        <v>1</v>
      </c>
      <c r="G401" s="82">
        <v>4.2</v>
      </c>
      <c r="H401" s="116">
        <f t="shared" si="21"/>
        <v>4.2</v>
      </c>
    </row>
    <row r="402" spans="1:8" ht="12.75" customHeight="1">
      <c r="A402" s="81">
        <v>3481</v>
      </c>
      <c r="B402" s="166" t="s">
        <v>300</v>
      </c>
      <c r="C402" s="583" t="s">
        <v>866</v>
      </c>
      <c r="D402" s="584"/>
      <c r="E402" s="114" t="s">
        <v>209</v>
      </c>
      <c r="F402" s="124">
        <v>3</v>
      </c>
      <c r="G402" s="82">
        <v>9.2100000000000009</v>
      </c>
      <c r="H402" s="116">
        <f t="shared" si="21"/>
        <v>27.630000000000003</v>
      </c>
    </row>
    <row r="403" spans="1:8" ht="12.75" customHeight="1">
      <c r="A403" s="81">
        <v>7135</v>
      </c>
      <c r="B403" s="134" t="s">
        <v>301</v>
      </c>
      <c r="C403" s="583" t="s">
        <v>867</v>
      </c>
      <c r="D403" s="584"/>
      <c r="E403" s="114" t="s">
        <v>209</v>
      </c>
      <c r="F403" s="124">
        <v>1</v>
      </c>
      <c r="G403" s="82">
        <v>2.69</v>
      </c>
      <c r="H403" s="116">
        <f>G403*F403</f>
        <v>2.69</v>
      </c>
    </row>
    <row r="404" spans="1:8" ht="12.75" customHeight="1" thickBot="1">
      <c r="A404" s="420">
        <v>9868</v>
      </c>
      <c r="B404" s="421" t="s">
        <v>302</v>
      </c>
      <c r="C404" s="621" t="s">
        <v>868</v>
      </c>
      <c r="D404" s="622"/>
      <c r="E404" s="422" t="s">
        <v>211</v>
      </c>
      <c r="F404" s="423">
        <v>8</v>
      </c>
      <c r="G404" s="424">
        <v>3.04</v>
      </c>
      <c r="H404" s="530">
        <f t="shared" si="21"/>
        <v>24.32</v>
      </c>
    </row>
    <row r="405" spans="1:8" ht="12.75" customHeight="1" thickBot="1">
      <c r="A405" s="531"/>
      <c r="B405" s="532"/>
      <c r="C405" s="532"/>
      <c r="D405" s="533"/>
      <c r="E405" s="534"/>
      <c r="F405" s="722" t="s">
        <v>229</v>
      </c>
      <c r="G405" s="723"/>
      <c r="H405" s="535">
        <f>SUM(H399:H404)</f>
        <v>135.48999999999998</v>
      </c>
    </row>
    <row r="406" spans="1:8">
      <c r="A406" s="158"/>
      <c r="B406" s="158"/>
      <c r="C406" s="158"/>
      <c r="D406" s="137"/>
      <c r="E406" s="158"/>
      <c r="F406" s="159"/>
      <c r="G406" s="159"/>
      <c r="H406" s="160"/>
    </row>
    <row r="407" spans="1:8" ht="12.75" customHeight="1">
      <c r="A407" s="618" t="s">
        <v>1134</v>
      </c>
      <c r="B407" s="619"/>
      <c r="C407" s="739" t="s">
        <v>303</v>
      </c>
      <c r="D407" s="740"/>
      <c r="E407" s="740"/>
      <c r="F407" s="741"/>
      <c r="G407" s="86"/>
      <c r="H407" s="87"/>
    </row>
    <row r="408" spans="1:8" ht="25.5">
      <c r="A408" s="88" t="s">
        <v>198</v>
      </c>
      <c r="B408" s="391" t="s">
        <v>255</v>
      </c>
      <c r="C408" s="614" t="s">
        <v>203</v>
      </c>
      <c r="D408" s="615"/>
      <c r="E408" s="88" t="s">
        <v>204</v>
      </c>
      <c r="F408" s="88" t="s">
        <v>205</v>
      </c>
      <c r="G408" s="88" t="s">
        <v>206</v>
      </c>
      <c r="H408" s="89" t="s">
        <v>207</v>
      </c>
    </row>
    <row r="409" spans="1:8" ht="12.75" customHeight="1">
      <c r="A409" s="79">
        <v>246</v>
      </c>
      <c r="B409" s="149" t="s">
        <v>273</v>
      </c>
      <c r="C409" s="607" t="s">
        <v>864</v>
      </c>
      <c r="D409" s="608"/>
      <c r="E409" s="114" t="s">
        <v>213</v>
      </c>
      <c r="F409" s="124">
        <v>3.5</v>
      </c>
      <c r="G409" s="80">
        <v>10.95</v>
      </c>
      <c r="H409" s="116">
        <f t="shared" ref="H409:H414" si="22">G409*F409</f>
        <v>38.324999999999996</v>
      </c>
    </row>
    <row r="410" spans="1:8" ht="12.75" customHeight="1">
      <c r="A410" s="81">
        <v>2696</v>
      </c>
      <c r="B410" s="134" t="s">
        <v>282</v>
      </c>
      <c r="C410" s="583" t="s">
        <v>283</v>
      </c>
      <c r="D410" s="584"/>
      <c r="E410" s="114" t="s">
        <v>213</v>
      </c>
      <c r="F410" s="124">
        <v>3.5</v>
      </c>
      <c r="G410" s="82">
        <v>14.6</v>
      </c>
      <c r="H410" s="116">
        <f t="shared" si="22"/>
        <v>51.1</v>
      </c>
    </row>
    <row r="411" spans="1:8" ht="12.75" customHeight="1">
      <c r="A411" s="81">
        <v>3526</v>
      </c>
      <c r="B411" s="166">
        <v>151523133</v>
      </c>
      <c r="C411" s="583" t="s">
        <v>1090</v>
      </c>
      <c r="D411" s="584"/>
      <c r="E411" s="114" t="s">
        <v>209</v>
      </c>
      <c r="F411" s="124">
        <v>1</v>
      </c>
      <c r="G411" s="82">
        <v>1.69</v>
      </c>
      <c r="H411" s="116">
        <f t="shared" si="22"/>
        <v>1.69</v>
      </c>
    </row>
    <row r="412" spans="1:8" ht="12.75" customHeight="1">
      <c r="A412" s="81">
        <v>3661</v>
      </c>
      <c r="B412" s="166" t="s">
        <v>304</v>
      </c>
      <c r="C412" s="583" t="s">
        <v>571</v>
      </c>
      <c r="D412" s="584"/>
      <c r="E412" s="114" t="s">
        <v>209</v>
      </c>
      <c r="F412" s="124">
        <v>2</v>
      </c>
      <c r="G412" s="82">
        <v>8.25</v>
      </c>
      <c r="H412" s="116">
        <f t="shared" si="22"/>
        <v>16.5</v>
      </c>
    </row>
    <row r="413" spans="1:8" ht="12.75" customHeight="1">
      <c r="A413" s="81">
        <v>7097</v>
      </c>
      <c r="B413" s="166">
        <v>151573773</v>
      </c>
      <c r="C413" s="583" t="s">
        <v>572</v>
      </c>
      <c r="D413" s="584"/>
      <c r="E413" s="114" t="s">
        <v>209</v>
      </c>
      <c r="F413" s="124">
        <v>1</v>
      </c>
      <c r="G413" s="82">
        <v>4.7699999999999996</v>
      </c>
      <c r="H413" s="116">
        <f t="shared" si="22"/>
        <v>4.7699999999999996</v>
      </c>
    </row>
    <row r="414" spans="1:8" ht="12.75" customHeight="1">
      <c r="A414" s="81">
        <v>20070</v>
      </c>
      <c r="B414" s="134" t="s">
        <v>305</v>
      </c>
      <c r="C414" s="583" t="s">
        <v>1091</v>
      </c>
      <c r="D414" s="584"/>
      <c r="E414" s="114" t="s">
        <v>211</v>
      </c>
      <c r="F414" s="124">
        <v>6</v>
      </c>
      <c r="G414" s="82">
        <v>6.68</v>
      </c>
      <c r="H414" s="116">
        <f t="shared" si="22"/>
        <v>40.08</v>
      </c>
    </row>
    <row r="415" spans="1:8" ht="12.75" customHeight="1">
      <c r="A415" s="152"/>
      <c r="B415" s="153"/>
      <c r="C415" s="153"/>
      <c r="D415" s="155"/>
      <c r="E415" s="152"/>
      <c r="F415" s="616" t="s">
        <v>229</v>
      </c>
      <c r="G415" s="617"/>
      <c r="H415" s="90">
        <f>SUM(H409:H414)</f>
        <v>152.46499999999997</v>
      </c>
    </row>
    <row r="416" spans="1:8">
      <c r="A416" s="138"/>
      <c r="B416" s="138"/>
      <c r="C416" s="167"/>
      <c r="D416" s="167"/>
      <c r="E416" s="158"/>
      <c r="F416" s="158"/>
      <c r="G416" s="168"/>
      <c r="H416" s="169"/>
    </row>
    <row r="417" spans="1:8" ht="12.75" customHeight="1">
      <c r="A417" s="618" t="s">
        <v>1135</v>
      </c>
      <c r="B417" s="619"/>
      <c r="C417" s="612" t="s">
        <v>306</v>
      </c>
      <c r="D417" s="630"/>
      <c r="E417" s="630"/>
      <c r="F417" s="613"/>
      <c r="G417" s="86"/>
      <c r="H417" s="87"/>
    </row>
    <row r="418" spans="1:8" ht="25.5">
      <c r="A418" s="88" t="s">
        <v>198</v>
      </c>
      <c r="B418" s="391" t="s">
        <v>255</v>
      </c>
      <c r="C418" s="614" t="s">
        <v>203</v>
      </c>
      <c r="D418" s="615"/>
      <c r="E418" s="88" t="s">
        <v>204</v>
      </c>
      <c r="F418" s="88" t="s">
        <v>205</v>
      </c>
      <c r="G418" s="88" t="s">
        <v>206</v>
      </c>
      <c r="H418" s="89" t="s">
        <v>207</v>
      </c>
    </row>
    <row r="419" spans="1:8">
      <c r="A419" s="79">
        <v>246</v>
      </c>
      <c r="B419" s="149" t="s">
        <v>273</v>
      </c>
      <c r="C419" s="607" t="s">
        <v>864</v>
      </c>
      <c r="D419" s="608"/>
      <c r="E419" s="114" t="s">
        <v>213</v>
      </c>
      <c r="F419" s="124">
        <v>3.5</v>
      </c>
      <c r="G419" s="80">
        <v>10.95</v>
      </c>
      <c r="H419" s="116">
        <f t="shared" ref="H419:H424" si="23">G419*F419</f>
        <v>38.324999999999996</v>
      </c>
    </row>
    <row r="420" spans="1:8" ht="12.75" customHeight="1">
      <c r="A420" s="81">
        <v>2696</v>
      </c>
      <c r="B420" s="134" t="s">
        <v>282</v>
      </c>
      <c r="C420" s="583" t="s">
        <v>1092</v>
      </c>
      <c r="D420" s="584"/>
      <c r="E420" s="114" t="s">
        <v>213</v>
      </c>
      <c r="F420" s="124">
        <v>3.5</v>
      </c>
      <c r="G420" s="82">
        <v>14.6</v>
      </c>
      <c r="H420" s="116">
        <f t="shared" si="23"/>
        <v>51.1</v>
      </c>
    </row>
    <row r="421" spans="1:8" ht="12.75" customHeight="1">
      <c r="A421" s="81">
        <v>37415</v>
      </c>
      <c r="B421" s="166">
        <v>151523133</v>
      </c>
      <c r="C421" s="583" t="s">
        <v>1093</v>
      </c>
      <c r="D421" s="584"/>
      <c r="E421" s="114" t="s">
        <v>209</v>
      </c>
      <c r="F421" s="124">
        <v>1</v>
      </c>
      <c r="G421" s="82">
        <v>5.53</v>
      </c>
      <c r="H421" s="116">
        <f t="shared" si="23"/>
        <v>5.53</v>
      </c>
    </row>
    <row r="422" spans="1:8" ht="12.75" customHeight="1">
      <c r="A422" s="81">
        <v>10909</v>
      </c>
      <c r="B422" s="166" t="s">
        <v>304</v>
      </c>
      <c r="C422" s="583" t="s">
        <v>1094</v>
      </c>
      <c r="D422" s="584"/>
      <c r="E422" s="114" t="s">
        <v>209</v>
      </c>
      <c r="F422" s="124">
        <v>2</v>
      </c>
      <c r="G422" s="82">
        <v>12.78</v>
      </c>
      <c r="H422" s="116">
        <f t="shared" si="23"/>
        <v>25.56</v>
      </c>
    </row>
    <row r="423" spans="1:8" ht="12.75" customHeight="1">
      <c r="A423" s="81">
        <v>20172</v>
      </c>
      <c r="B423" s="166">
        <v>151573773</v>
      </c>
      <c r="C423" s="583" t="s">
        <v>1095</v>
      </c>
      <c r="D423" s="584"/>
      <c r="E423" s="114" t="s">
        <v>209</v>
      </c>
      <c r="F423" s="124">
        <v>1</v>
      </c>
      <c r="G423" s="82">
        <v>25.79</v>
      </c>
      <c r="H423" s="116">
        <f t="shared" si="23"/>
        <v>25.79</v>
      </c>
    </row>
    <row r="424" spans="1:8" ht="12.75" customHeight="1">
      <c r="A424" s="81">
        <v>9836</v>
      </c>
      <c r="B424" s="134" t="s">
        <v>305</v>
      </c>
      <c r="C424" s="583" t="s">
        <v>1096</v>
      </c>
      <c r="D424" s="584"/>
      <c r="E424" s="114" t="s">
        <v>211</v>
      </c>
      <c r="F424" s="124">
        <v>6</v>
      </c>
      <c r="G424" s="82">
        <v>7.16</v>
      </c>
      <c r="H424" s="116">
        <f t="shared" si="23"/>
        <v>42.96</v>
      </c>
    </row>
    <row r="425" spans="1:8" ht="12.75" customHeight="1">
      <c r="A425" s="152"/>
      <c r="B425" s="153"/>
      <c r="C425" s="153"/>
      <c r="D425" s="155"/>
      <c r="E425" s="152"/>
      <c r="F425" s="616" t="s">
        <v>229</v>
      </c>
      <c r="G425" s="617"/>
      <c r="H425" s="90">
        <f>SUM(H419:H424)</f>
        <v>189.26500000000001</v>
      </c>
    </row>
    <row r="426" spans="1:8" ht="13.5" thickBot="1">
      <c r="A426" s="107"/>
      <c r="B426" s="406"/>
      <c r="C426" s="736"/>
      <c r="D426" s="736"/>
      <c r="E426" s="506"/>
      <c r="F426" s="544"/>
      <c r="G426" s="141"/>
      <c r="H426" s="545"/>
    </row>
    <row r="427" spans="1:8" ht="12.75" customHeight="1" thickBot="1">
      <c r="A427" s="623" t="s">
        <v>1148</v>
      </c>
      <c r="B427" s="624"/>
      <c r="C427" s="733" t="s">
        <v>1097</v>
      </c>
      <c r="D427" s="734"/>
      <c r="E427" s="734"/>
      <c r="F427" s="734"/>
      <c r="G427" s="734"/>
      <c r="H427" s="735"/>
    </row>
    <row r="428" spans="1:8" ht="25.5">
      <c r="A428" s="86" t="s">
        <v>198</v>
      </c>
      <c r="B428" s="390" t="s">
        <v>255</v>
      </c>
      <c r="C428" s="618" t="s">
        <v>203</v>
      </c>
      <c r="D428" s="619"/>
      <c r="E428" s="86" t="s">
        <v>204</v>
      </c>
      <c r="F428" s="86" t="s">
        <v>205</v>
      </c>
      <c r="G428" s="86" t="s">
        <v>206</v>
      </c>
      <c r="H428" s="522" t="s">
        <v>207</v>
      </c>
    </row>
    <row r="429" spans="1:8" ht="12.75" customHeight="1">
      <c r="A429" s="79">
        <v>246</v>
      </c>
      <c r="B429" s="546" t="s">
        <v>1098</v>
      </c>
      <c r="C429" s="607" t="s">
        <v>1099</v>
      </c>
      <c r="D429" s="608"/>
      <c r="E429" s="114" t="s">
        <v>613</v>
      </c>
      <c r="F429" s="124">
        <v>0.33</v>
      </c>
      <c r="G429" s="80">
        <v>10.95</v>
      </c>
      <c r="H429" s="116">
        <f>G429*F429</f>
        <v>3.6135000000000002</v>
      </c>
    </row>
    <row r="430" spans="1:8" ht="12.75" customHeight="1">
      <c r="A430" s="81">
        <v>2696</v>
      </c>
      <c r="B430" s="134" t="s">
        <v>1100</v>
      </c>
      <c r="C430" s="583" t="s">
        <v>1092</v>
      </c>
      <c r="D430" s="584"/>
      <c r="E430" s="114" t="s">
        <v>613</v>
      </c>
      <c r="F430" s="124">
        <v>0.33</v>
      </c>
      <c r="G430" s="82">
        <v>14.6</v>
      </c>
      <c r="H430" s="116">
        <f>G430*F430</f>
        <v>4.8180000000000005</v>
      </c>
    </row>
    <row r="431" spans="1:8" ht="12.75" customHeight="1">
      <c r="A431" s="81">
        <v>12732</v>
      </c>
      <c r="B431" s="166" t="s">
        <v>1101</v>
      </c>
      <c r="C431" s="583" t="s">
        <v>1102</v>
      </c>
      <c r="D431" s="584"/>
      <c r="E431" s="114" t="s">
        <v>44</v>
      </c>
      <c r="F431" s="317">
        <v>2.0999999999999999E-3</v>
      </c>
      <c r="G431" s="82">
        <v>248.28</v>
      </c>
      <c r="H431" s="116">
        <f>G431*F431</f>
        <v>0.52138799999999996</v>
      </c>
    </row>
    <row r="432" spans="1:8" ht="12.75" customHeight="1">
      <c r="A432" s="81">
        <v>39897</v>
      </c>
      <c r="B432" s="166" t="s">
        <v>1103</v>
      </c>
      <c r="C432" s="583" t="s">
        <v>1104</v>
      </c>
      <c r="D432" s="584"/>
      <c r="E432" s="114" t="s">
        <v>44</v>
      </c>
      <c r="F432" s="318">
        <v>2.9999999999999997E-4</v>
      </c>
      <c r="G432" s="82">
        <v>91</v>
      </c>
      <c r="H432" s="116">
        <f>G432*F432</f>
        <v>2.7299999999999998E-2</v>
      </c>
    </row>
    <row r="433" spans="1:8" ht="12.75" customHeight="1">
      <c r="A433" s="81">
        <v>39747</v>
      </c>
      <c r="B433" s="547">
        <v>15144124</v>
      </c>
      <c r="C433" s="583" t="s">
        <v>1105</v>
      </c>
      <c r="D433" s="584"/>
      <c r="E433" s="114" t="s">
        <v>43</v>
      </c>
      <c r="F433" s="124">
        <v>1.8</v>
      </c>
      <c r="G433" s="548">
        <v>20.329999999999998</v>
      </c>
      <c r="H433" s="549">
        <f>G433*F433</f>
        <v>36.594000000000001</v>
      </c>
    </row>
    <row r="434" spans="1:8" ht="12.75" customHeight="1">
      <c r="A434" s="152"/>
      <c r="B434" s="153"/>
      <c r="C434" s="153"/>
      <c r="D434" s="155"/>
      <c r="E434" s="152"/>
      <c r="F434" s="616" t="s">
        <v>229</v>
      </c>
      <c r="G434" s="617"/>
      <c r="H434" s="90">
        <f>SUM(H429:H433)</f>
        <v>45.574187999999999</v>
      </c>
    </row>
    <row r="435" spans="1:8" ht="12.75" customHeight="1">
      <c r="A435" s="156"/>
      <c r="B435" s="156"/>
      <c r="C435" s="156"/>
      <c r="D435" s="443"/>
      <c r="E435" s="156"/>
      <c r="F435" s="445"/>
      <c r="G435" s="445"/>
      <c r="H435" s="536"/>
    </row>
    <row r="436" spans="1:8" ht="15">
      <c r="A436" s="97" t="s">
        <v>682</v>
      </c>
      <c r="B436" s="728" t="s">
        <v>1106</v>
      </c>
      <c r="C436" s="729"/>
      <c r="D436" s="729"/>
      <c r="E436" s="729"/>
      <c r="F436" s="729"/>
      <c r="G436" s="729"/>
      <c r="H436" s="730"/>
    </row>
    <row r="437" spans="1:8" ht="12.75" customHeight="1">
      <c r="A437" s="601" t="s">
        <v>637</v>
      </c>
      <c r="B437" s="602"/>
      <c r="C437" s="731" t="s">
        <v>641</v>
      </c>
      <c r="D437" s="732"/>
      <c r="E437" s="147" t="s">
        <v>640</v>
      </c>
      <c r="F437" s="146" t="s">
        <v>642</v>
      </c>
      <c r="G437" s="147" t="s">
        <v>643</v>
      </c>
      <c r="H437" s="98" t="s">
        <v>644</v>
      </c>
    </row>
    <row r="438" spans="1:8">
      <c r="A438" s="605">
        <v>43063</v>
      </c>
      <c r="B438" s="606"/>
      <c r="C438" s="603" t="s">
        <v>638</v>
      </c>
      <c r="D438" s="604"/>
      <c r="E438" s="148">
        <v>427.21</v>
      </c>
      <c r="F438" s="148" t="s">
        <v>650</v>
      </c>
      <c r="G438" s="148" t="s">
        <v>647</v>
      </c>
      <c r="H438" s="99" t="s">
        <v>1107</v>
      </c>
    </row>
    <row r="439" spans="1:8" ht="12.75" customHeight="1">
      <c r="A439" s="605">
        <v>43064</v>
      </c>
      <c r="B439" s="606"/>
      <c r="C439" s="583" t="s">
        <v>1108</v>
      </c>
      <c r="D439" s="584"/>
      <c r="E439" s="550">
        <v>477</v>
      </c>
      <c r="F439" s="550" t="s">
        <v>651</v>
      </c>
      <c r="G439" s="551" t="s">
        <v>648</v>
      </c>
      <c r="H439" s="412" t="s">
        <v>645</v>
      </c>
    </row>
    <row r="440" spans="1:8" ht="12.75" customHeight="1">
      <c r="A440" s="605">
        <v>43065</v>
      </c>
      <c r="B440" s="606"/>
      <c r="C440" s="583" t="s">
        <v>639</v>
      </c>
      <c r="D440" s="584"/>
      <c r="E440" s="550">
        <v>599</v>
      </c>
      <c r="F440" s="550" t="s">
        <v>652</v>
      </c>
      <c r="G440" s="551" t="s">
        <v>649</v>
      </c>
      <c r="H440" s="412" t="s">
        <v>646</v>
      </c>
    </row>
    <row r="441" spans="1:8" ht="12.75" customHeight="1">
      <c r="A441" s="726"/>
      <c r="B441" s="727"/>
      <c r="C441" s="737" t="s">
        <v>312</v>
      </c>
      <c r="D441" s="738"/>
      <c r="E441" s="552">
        <v>477</v>
      </c>
      <c r="F441" s="553"/>
      <c r="G441" s="554"/>
      <c r="H441" s="555"/>
    </row>
    <row r="442" spans="1:8" ht="12.75" customHeight="1">
      <c r="A442" s="506"/>
      <c r="B442" s="506"/>
      <c r="C442" s="506"/>
      <c r="D442" s="397"/>
      <c r="E442" s="506"/>
      <c r="F442" s="685"/>
      <c r="G442" s="685"/>
      <c r="H442" s="142"/>
    </row>
    <row r="443" spans="1:8">
      <c r="E443"/>
    </row>
    <row r="444" spans="1:8">
      <c r="E444"/>
    </row>
    <row r="445" spans="1:8">
      <c r="E445"/>
    </row>
    <row r="446" spans="1:8">
      <c r="E446"/>
    </row>
  </sheetData>
  <mergeCells count="459">
    <mergeCell ref="A352:B352"/>
    <mergeCell ref="C352:H352"/>
    <mergeCell ref="C353:D353"/>
    <mergeCell ref="C354:D354"/>
    <mergeCell ref="C355:D355"/>
    <mergeCell ref="C356:D356"/>
    <mergeCell ref="F357:G357"/>
    <mergeCell ref="A439:B439"/>
    <mergeCell ref="A440:B440"/>
    <mergeCell ref="C397:D397"/>
    <mergeCell ref="C398:D398"/>
    <mergeCell ref="C410:D410"/>
    <mergeCell ref="C411:D411"/>
    <mergeCell ref="C412:D412"/>
    <mergeCell ref="A397:B397"/>
    <mergeCell ref="C407:F407"/>
    <mergeCell ref="C417:F417"/>
    <mergeCell ref="F415:G415"/>
    <mergeCell ref="C413:D413"/>
    <mergeCell ref="F372:G372"/>
    <mergeCell ref="A373:B373"/>
    <mergeCell ref="A374:B374"/>
    <mergeCell ref="C374:H374"/>
    <mergeCell ref="C375:D375"/>
    <mergeCell ref="A441:B441"/>
    <mergeCell ref="F442:G442"/>
    <mergeCell ref="F434:G434"/>
    <mergeCell ref="B436:H436"/>
    <mergeCell ref="C437:D437"/>
    <mergeCell ref="F405:G405"/>
    <mergeCell ref="A407:B407"/>
    <mergeCell ref="C408:D408"/>
    <mergeCell ref="C427:H427"/>
    <mergeCell ref="F425:G425"/>
    <mergeCell ref="C423:D423"/>
    <mergeCell ref="C424:D424"/>
    <mergeCell ref="C426:D426"/>
    <mergeCell ref="C428:D428"/>
    <mergeCell ref="C429:D429"/>
    <mergeCell ref="C430:D430"/>
    <mergeCell ref="C431:D431"/>
    <mergeCell ref="C441:D441"/>
    <mergeCell ref="A427:B427"/>
    <mergeCell ref="C432:D432"/>
    <mergeCell ref="C433:D433"/>
    <mergeCell ref="C414:D414"/>
    <mergeCell ref="A417:B417"/>
    <mergeCell ref="C409:D409"/>
    <mergeCell ref="C345:D345"/>
    <mergeCell ref="F350:G350"/>
    <mergeCell ref="C348:D348"/>
    <mergeCell ref="C349:D349"/>
    <mergeCell ref="C376:D376"/>
    <mergeCell ref="C381:D381"/>
    <mergeCell ref="C382:D382"/>
    <mergeCell ref="F385:G385"/>
    <mergeCell ref="C379:D379"/>
    <mergeCell ref="C380:D380"/>
    <mergeCell ref="C384:D384"/>
    <mergeCell ref="C363:D363"/>
    <mergeCell ref="C361:D361"/>
    <mergeCell ref="C319:D319"/>
    <mergeCell ref="F316:G316"/>
    <mergeCell ref="A318:B318"/>
    <mergeCell ref="C318:H318"/>
    <mergeCell ref="C321:D321"/>
    <mergeCell ref="C325:D325"/>
    <mergeCell ref="C335:D335"/>
    <mergeCell ref="C328:D328"/>
    <mergeCell ref="C331:D331"/>
    <mergeCell ref="C332:D332"/>
    <mergeCell ref="C333:D333"/>
    <mergeCell ref="C334:D334"/>
    <mergeCell ref="F322:G322"/>
    <mergeCell ref="A324:B324"/>
    <mergeCell ref="C324:H324"/>
    <mergeCell ref="C327:D327"/>
    <mergeCell ref="F328:G328"/>
    <mergeCell ref="A330:B330"/>
    <mergeCell ref="C330:G330"/>
    <mergeCell ref="A301:B301"/>
    <mergeCell ref="C301:H301"/>
    <mergeCell ref="C302:D302"/>
    <mergeCell ref="F305:G305"/>
    <mergeCell ref="A307:B307"/>
    <mergeCell ref="C307:H307"/>
    <mergeCell ref="C313:D313"/>
    <mergeCell ref="C312:D312"/>
    <mergeCell ref="C315:D315"/>
    <mergeCell ref="C314:D314"/>
    <mergeCell ref="C295:D295"/>
    <mergeCell ref="C296:D296"/>
    <mergeCell ref="C297:D297"/>
    <mergeCell ref="C304:D304"/>
    <mergeCell ref="C298:D298"/>
    <mergeCell ref="C308:D308"/>
    <mergeCell ref="C309:D309"/>
    <mergeCell ref="C310:D310"/>
    <mergeCell ref="C311:D311"/>
    <mergeCell ref="A292:B292"/>
    <mergeCell ref="C292:H292"/>
    <mergeCell ref="C293:D293"/>
    <mergeCell ref="C287:D287"/>
    <mergeCell ref="C278:D278"/>
    <mergeCell ref="C280:D280"/>
    <mergeCell ref="C275:D275"/>
    <mergeCell ref="C281:D281"/>
    <mergeCell ref="C288:D288"/>
    <mergeCell ref="C286:D286"/>
    <mergeCell ref="C279:D279"/>
    <mergeCell ref="C276:D276"/>
    <mergeCell ref="C277:D277"/>
    <mergeCell ref="C289:D289"/>
    <mergeCell ref="A264:B264"/>
    <mergeCell ref="C264:F264"/>
    <mergeCell ref="F270:G270"/>
    <mergeCell ref="A273:B273"/>
    <mergeCell ref="C274:D274"/>
    <mergeCell ref="C282:D282"/>
    <mergeCell ref="F283:G283"/>
    <mergeCell ref="A285:B285"/>
    <mergeCell ref="C285:G285"/>
    <mergeCell ref="C266:D266"/>
    <mergeCell ref="C267:D267"/>
    <mergeCell ref="C268:D268"/>
    <mergeCell ref="C269:D269"/>
    <mergeCell ref="C273:D273"/>
    <mergeCell ref="A238:B238"/>
    <mergeCell ref="C238:H238"/>
    <mergeCell ref="C241:D241"/>
    <mergeCell ref="C242:D242"/>
    <mergeCell ref="F242:G242"/>
    <mergeCell ref="A244:B244"/>
    <mergeCell ref="C244:H244"/>
    <mergeCell ref="F251:G251"/>
    <mergeCell ref="A253:B253"/>
    <mergeCell ref="C253:F253"/>
    <mergeCell ref="C240:D240"/>
    <mergeCell ref="F178:G178"/>
    <mergeCell ref="A181:B181"/>
    <mergeCell ref="C181:H181"/>
    <mergeCell ref="C188:D188"/>
    <mergeCell ref="C189:D189"/>
    <mergeCell ref="C192:D192"/>
    <mergeCell ref="A197:B197"/>
    <mergeCell ref="C197:H197"/>
    <mergeCell ref="C198:D198"/>
    <mergeCell ref="F195:G195"/>
    <mergeCell ref="C88:F88"/>
    <mergeCell ref="F96:G96"/>
    <mergeCell ref="A98:B98"/>
    <mergeCell ref="C98:F98"/>
    <mergeCell ref="C99:D99"/>
    <mergeCell ref="F106:G106"/>
    <mergeCell ref="B108:H108"/>
    <mergeCell ref="C122:D122"/>
    <mergeCell ref="C123:D123"/>
    <mergeCell ref="C103:D103"/>
    <mergeCell ref="C104:D104"/>
    <mergeCell ref="C105:D105"/>
    <mergeCell ref="C113:D113"/>
    <mergeCell ref="C94:D94"/>
    <mergeCell ref="C95:D95"/>
    <mergeCell ref="C120:D120"/>
    <mergeCell ref="C114:D114"/>
    <mergeCell ref="C115:D115"/>
    <mergeCell ref="C116:D116"/>
    <mergeCell ref="C117:D117"/>
    <mergeCell ref="C118:D118"/>
    <mergeCell ref="C119:D119"/>
    <mergeCell ref="C121:D121"/>
    <mergeCell ref="C109:D109"/>
    <mergeCell ref="C100:D100"/>
    <mergeCell ref="C101:D101"/>
    <mergeCell ref="C102:D102"/>
    <mergeCell ref="A149:B149"/>
    <mergeCell ref="C149:H149"/>
    <mergeCell ref="C153:D153"/>
    <mergeCell ref="F156:G156"/>
    <mergeCell ref="A158:B158"/>
    <mergeCell ref="C158:H158"/>
    <mergeCell ref="C125:D125"/>
    <mergeCell ref="B134:H134"/>
    <mergeCell ref="C137:D137"/>
    <mergeCell ref="C138:D138"/>
    <mergeCell ref="A140:B140"/>
    <mergeCell ref="C140:H140"/>
    <mergeCell ref="C141:D141"/>
    <mergeCell ref="C142:D142"/>
    <mergeCell ref="F147:G147"/>
    <mergeCell ref="C144:D144"/>
    <mergeCell ref="C145:D145"/>
    <mergeCell ref="C146:D146"/>
    <mergeCell ref="C143:D143"/>
    <mergeCell ref="C126:D126"/>
    <mergeCell ref="C127:D127"/>
    <mergeCell ref="F164:G164"/>
    <mergeCell ref="A166:B166"/>
    <mergeCell ref="C166:H166"/>
    <mergeCell ref="C169:D169"/>
    <mergeCell ref="C159:D159"/>
    <mergeCell ref="C171:D171"/>
    <mergeCell ref="C422:D422"/>
    <mergeCell ref="C383:D383"/>
    <mergeCell ref="C170:D170"/>
    <mergeCell ref="C174:D174"/>
    <mergeCell ref="C206:H206"/>
    <mergeCell ref="C213:D213"/>
    <mergeCell ref="F213:G213"/>
    <mergeCell ref="C215:H215"/>
    <mergeCell ref="C232:D232"/>
    <mergeCell ref="C233:D233"/>
    <mergeCell ref="F236:G236"/>
    <mergeCell ref="C259:D259"/>
    <mergeCell ref="F262:G262"/>
    <mergeCell ref="F290:G290"/>
    <mergeCell ref="C294:D294"/>
    <mergeCell ref="C86:D86"/>
    <mergeCell ref="F86:G86"/>
    <mergeCell ref="C160:D160"/>
    <mergeCell ref="C163:D163"/>
    <mergeCell ref="C164:D164"/>
    <mergeCell ref="C418:D418"/>
    <mergeCell ref="C419:D419"/>
    <mergeCell ref="C420:D420"/>
    <mergeCell ref="C421:D421"/>
    <mergeCell ref="F299:G299"/>
    <mergeCell ref="C194:D194"/>
    <mergeCell ref="C265:D265"/>
    <mergeCell ref="C162:D162"/>
    <mergeCell ref="C124:D124"/>
    <mergeCell ref="C128:D128"/>
    <mergeCell ref="C129:D129"/>
    <mergeCell ref="C130:D130"/>
    <mergeCell ref="F132:G132"/>
    <mergeCell ref="C83:D83"/>
    <mergeCell ref="C84:D84"/>
    <mergeCell ref="C131:D131"/>
    <mergeCell ref="C135:D135"/>
    <mergeCell ref="C136:D136"/>
    <mergeCell ref="C150:D150"/>
    <mergeCell ref="C151:D151"/>
    <mergeCell ref="C152:D152"/>
    <mergeCell ref="C154:D154"/>
    <mergeCell ref="C155:D155"/>
    <mergeCell ref="C110:D110"/>
    <mergeCell ref="A88:B88"/>
    <mergeCell ref="C85:D85"/>
    <mergeCell ref="C172:D172"/>
    <mergeCell ref="C89:D89"/>
    <mergeCell ref="C90:D90"/>
    <mergeCell ref="C91:D91"/>
    <mergeCell ref="C92:D92"/>
    <mergeCell ref="C93:D93"/>
    <mergeCell ref="C111:D111"/>
    <mergeCell ref="C112:D112"/>
    <mergeCell ref="C75:D75"/>
    <mergeCell ref="C76:D76"/>
    <mergeCell ref="C77:D77"/>
    <mergeCell ref="C78:D78"/>
    <mergeCell ref="C79:D79"/>
    <mergeCell ref="F79:G79"/>
    <mergeCell ref="A81:B81"/>
    <mergeCell ref="C81:H81"/>
    <mergeCell ref="C82:D82"/>
    <mergeCell ref="C67:D67"/>
    <mergeCell ref="C68:D68"/>
    <mergeCell ref="C69:D69"/>
    <mergeCell ref="C70:D70"/>
    <mergeCell ref="F70:G70"/>
    <mergeCell ref="A72:B72"/>
    <mergeCell ref="C72:H72"/>
    <mergeCell ref="C73:D73"/>
    <mergeCell ref="C74:D74"/>
    <mergeCell ref="F30:G30"/>
    <mergeCell ref="C54:D54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31:D31"/>
    <mergeCell ref="A32:B32"/>
    <mergeCell ref="C32:H32"/>
    <mergeCell ref="C33:D33"/>
    <mergeCell ref="C34:D34"/>
    <mergeCell ref="C35:D35"/>
    <mergeCell ref="C36:D36"/>
    <mergeCell ref="C37:D37"/>
    <mergeCell ref="C38:D38"/>
    <mergeCell ref="C39:D39"/>
    <mergeCell ref="A7:B7"/>
    <mergeCell ref="C7:H7"/>
    <mergeCell ref="C8:D8"/>
    <mergeCell ref="E1:H4"/>
    <mergeCell ref="A6:H6"/>
    <mergeCell ref="C19:D19"/>
    <mergeCell ref="C9:D9"/>
    <mergeCell ref="C10:D10"/>
    <mergeCell ref="C11:D11"/>
    <mergeCell ref="C12:D12"/>
    <mergeCell ref="C13:D13"/>
    <mergeCell ref="C14:D14"/>
    <mergeCell ref="F14:G14"/>
    <mergeCell ref="A16:B16"/>
    <mergeCell ref="C16:H16"/>
    <mergeCell ref="C17:D17"/>
    <mergeCell ref="C18:D18"/>
    <mergeCell ref="C15:D15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42:D42"/>
    <mergeCell ref="C40:D40"/>
    <mergeCell ref="C41:D41"/>
    <mergeCell ref="C66:D66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186:D186"/>
    <mergeCell ref="C187:D187"/>
    <mergeCell ref="C177:D177"/>
    <mergeCell ref="C195:D195"/>
    <mergeCell ref="C178:D178"/>
    <mergeCell ref="C184:D184"/>
    <mergeCell ref="C185:D185"/>
    <mergeCell ref="C182:D182"/>
    <mergeCell ref="C183:D183"/>
    <mergeCell ref="C193:D193"/>
    <mergeCell ref="C190:D190"/>
    <mergeCell ref="C191:D191"/>
    <mergeCell ref="C260:D260"/>
    <mergeCell ref="C261:D261"/>
    <mergeCell ref="C245:D245"/>
    <mergeCell ref="C246:D246"/>
    <mergeCell ref="C247:D247"/>
    <mergeCell ref="C248:D248"/>
    <mergeCell ref="C256:D256"/>
    <mergeCell ref="C257:D257"/>
    <mergeCell ref="C258:D258"/>
    <mergeCell ref="C255:D255"/>
    <mergeCell ref="C254:D254"/>
    <mergeCell ref="C249:D249"/>
    <mergeCell ref="C250:D250"/>
    <mergeCell ref="C336:D336"/>
    <mergeCell ref="C337:D337"/>
    <mergeCell ref="C338:D338"/>
    <mergeCell ref="F365:G365"/>
    <mergeCell ref="A367:B367"/>
    <mergeCell ref="C367:H367"/>
    <mergeCell ref="C368:D368"/>
    <mergeCell ref="C362:D362"/>
    <mergeCell ref="C439:D439"/>
    <mergeCell ref="C360:D360"/>
    <mergeCell ref="C404:D404"/>
    <mergeCell ref="C393:D393"/>
    <mergeCell ref="A387:B387"/>
    <mergeCell ref="A359:B359"/>
    <mergeCell ref="C359:H359"/>
    <mergeCell ref="F395:G395"/>
    <mergeCell ref="A341:B341"/>
    <mergeCell ref="C341:G341"/>
    <mergeCell ref="F339:G339"/>
    <mergeCell ref="C342:D342"/>
    <mergeCell ref="C343:D343"/>
    <mergeCell ref="C346:D346"/>
    <mergeCell ref="C347:D347"/>
    <mergeCell ref="C344:D344"/>
    <mergeCell ref="C440:D440"/>
    <mergeCell ref="A437:B437"/>
    <mergeCell ref="C438:D438"/>
    <mergeCell ref="A438:B438"/>
    <mergeCell ref="C389:D389"/>
    <mergeCell ref="C377:D377"/>
    <mergeCell ref="C378:D378"/>
    <mergeCell ref="C364:D364"/>
    <mergeCell ref="C370:D370"/>
    <mergeCell ref="C371:D371"/>
    <mergeCell ref="C373:D373"/>
    <mergeCell ref="C391:D391"/>
    <mergeCell ref="C392:D392"/>
    <mergeCell ref="C401:D401"/>
    <mergeCell ref="C402:D402"/>
    <mergeCell ref="C403:D403"/>
    <mergeCell ref="C394:D394"/>
    <mergeCell ref="C399:D399"/>
    <mergeCell ref="C400:D400"/>
    <mergeCell ref="C369:D369"/>
    <mergeCell ref="C387:D387"/>
    <mergeCell ref="C388:D388"/>
    <mergeCell ref="C390:D390"/>
    <mergeCell ref="C167:D167"/>
    <mergeCell ref="C168:D168"/>
    <mergeCell ref="C200:D200"/>
    <mergeCell ref="C202:D202"/>
    <mergeCell ref="C203:D203"/>
    <mergeCell ref="C211:D211"/>
    <mergeCell ref="C212:D212"/>
    <mergeCell ref="C235:D235"/>
    <mergeCell ref="C239:D239"/>
    <mergeCell ref="C226:D226"/>
    <mergeCell ref="C227:D227"/>
    <mergeCell ref="C216:D216"/>
    <mergeCell ref="C218:D218"/>
    <mergeCell ref="C219:D219"/>
    <mergeCell ref="C220:D220"/>
    <mergeCell ref="C221:D221"/>
    <mergeCell ref="C224:D224"/>
    <mergeCell ref="C225:D225"/>
    <mergeCell ref="C234:D234"/>
    <mergeCell ref="C236:D236"/>
    <mergeCell ref="C228:D228"/>
    <mergeCell ref="C173:D173"/>
    <mergeCell ref="C175:D175"/>
    <mergeCell ref="C176:D176"/>
    <mergeCell ref="A230:B230"/>
    <mergeCell ref="C230:H230"/>
    <mergeCell ref="C231:D231"/>
    <mergeCell ref="C199:D199"/>
    <mergeCell ref="C207:D207"/>
    <mergeCell ref="C210:D210"/>
    <mergeCell ref="C208:D208"/>
    <mergeCell ref="C209:D209"/>
    <mergeCell ref="J225:K225"/>
    <mergeCell ref="J226:K226"/>
    <mergeCell ref="J227:K227"/>
    <mergeCell ref="J228:K228"/>
    <mergeCell ref="J229:K229"/>
    <mergeCell ref="A206:B206"/>
    <mergeCell ref="A215:B215"/>
    <mergeCell ref="C201:D201"/>
    <mergeCell ref="C204:D204"/>
    <mergeCell ref="C217:D217"/>
    <mergeCell ref="C222:D222"/>
    <mergeCell ref="C223:D223"/>
    <mergeCell ref="F228:G228"/>
    <mergeCell ref="F204:G204"/>
  </mergeCells>
  <pageMargins left="0.511811024" right="0.511811024" top="0.78740157499999996" bottom="0.78740157499999996" header="0.31496062000000002" footer="0.31496062000000002"/>
  <pageSetup paperSize="9" scale="70" orientation="portrait" horizontalDpi="300" r:id="rId1"/>
  <rowBreaks count="2" manualBreakCount="2">
    <brk id="442" max="16383" man="1"/>
    <brk id="444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1"/>
  <sheetViews>
    <sheetView view="pageBreakPreview" zoomScale="60" zoomScaleNormal="90" workbookViewId="0">
      <selection activeCell="D15" sqref="D15"/>
    </sheetView>
  </sheetViews>
  <sheetFormatPr defaultRowHeight="12.75"/>
  <cols>
    <col min="1" max="1" width="15.28515625" customWidth="1"/>
    <col min="2" max="2" width="33.5703125" customWidth="1"/>
    <col min="3" max="3" width="26.28515625" customWidth="1"/>
  </cols>
  <sheetData>
    <row r="1" spans="1:3" ht="15">
      <c r="A1" s="171"/>
      <c r="B1" s="171"/>
      <c r="C1" s="171"/>
    </row>
    <row r="2" spans="1:3" ht="15">
      <c r="A2" s="171"/>
      <c r="B2" s="171"/>
      <c r="C2" s="171"/>
    </row>
    <row r="3" spans="1:3" ht="15.75">
      <c r="A3" s="744"/>
      <c r="B3" s="744"/>
      <c r="C3" s="744"/>
    </row>
    <row r="4" spans="1:3" ht="15">
      <c r="A4" s="172"/>
      <c r="B4" s="172"/>
      <c r="C4" s="172"/>
    </row>
    <row r="5" spans="1:3" ht="15.75">
      <c r="A5" s="745" t="s">
        <v>339</v>
      </c>
      <c r="B5" s="745"/>
      <c r="C5" s="745"/>
    </row>
    <row r="6" spans="1:3" ht="15">
      <c r="A6" s="173"/>
      <c r="B6" s="174"/>
      <c r="C6" s="175"/>
    </row>
    <row r="7" spans="1:3" ht="15">
      <c r="A7" s="173"/>
      <c r="B7" s="174"/>
      <c r="C7" s="175"/>
    </row>
    <row r="8" spans="1:3" ht="15.75">
      <c r="A8" s="176" t="s">
        <v>340</v>
      </c>
      <c r="B8" s="177" t="s">
        <v>341</v>
      </c>
      <c r="C8" s="178"/>
    </row>
    <row r="9" spans="1:3" ht="15.75">
      <c r="A9" s="179"/>
      <c r="B9" s="180"/>
      <c r="C9" s="181"/>
    </row>
    <row r="10" spans="1:3" ht="15.75">
      <c r="A10" s="179" t="s">
        <v>342</v>
      </c>
      <c r="B10" s="182" t="s">
        <v>343</v>
      </c>
      <c r="C10" s="183">
        <v>4</v>
      </c>
    </row>
    <row r="11" spans="1:3" ht="15.75">
      <c r="A11" s="179"/>
      <c r="B11" s="182"/>
      <c r="C11" s="183"/>
    </row>
    <row r="12" spans="1:3" ht="15.75">
      <c r="A12" s="179" t="s">
        <v>344</v>
      </c>
      <c r="B12" s="182" t="s">
        <v>345</v>
      </c>
      <c r="C12" s="183">
        <v>0.8</v>
      </c>
    </row>
    <row r="13" spans="1:3" ht="15.75">
      <c r="A13" s="179"/>
      <c r="B13" s="182"/>
      <c r="C13" s="183"/>
    </row>
    <row r="14" spans="1:3" ht="15.75">
      <c r="A14" s="179" t="s">
        <v>346</v>
      </c>
      <c r="B14" s="182" t="s">
        <v>347</v>
      </c>
      <c r="C14" s="183">
        <v>1.2</v>
      </c>
    </row>
    <row r="15" spans="1:3" ht="15.75">
      <c r="A15" s="179"/>
      <c r="B15" s="182"/>
      <c r="C15" s="183"/>
    </row>
    <row r="16" spans="1:3" ht="15.75">
      <c r="A16" s="179"/>
      <c r="B16" s="182"/>
      <c r="C16" s="183"/>
    </row>
    <row r="17" spans="1:3" ht="15.75">
      <c r="A17" s="746" t="s">
        <v>348</v>
      </c>
      <c r="B17" s="746"/>
      <c r="C17" s="184">
        <f>SUM(C9:C16)</f>
        <v>6</v>
      </c>
    </row>
    <row r="18" spans="1:3" ht="15">
      <c r="A18" s="173"/>
      <c r="B18" s="174"/>
      <c r="C18" s="175"/>
    </row>
    <row r="19" spans="1:3" ht="15.75">
      <c r="A19" s="176" t="s">
        <v>349</v>
      </c>
      <c r="B19" s="177" t="s">
        <v>350</v>
      </c>
      <c r="C19" s="178"/>
    </row>
    <row r="20" spans="1:3" ht="15.75">
      <c r="A20" s="181"/>
      <c r="B20" s="180"/>
      <c r="C20" s="179"/>
    </row>
    <row r="21" spans="1:3" ht="15.75">
      <c r="A21" s="179" t="s">
        <v>351</v>
      </c>
      <c r="B21" s="182" t="s">
        <v>352</v>
      </c>
      <c r="C21" s="183">
        <v>1.21</v>
      </c>
    </row>
    <row r="22" spans="1:3" ht="15.75">
      <c r="A22" s="746" t="s">
        <v>353</v>
      </c>
      <c r="B22" s="746"/>
      <c r="C22" s="184">
        <v>1.21</v>
      </c>
    </row>
    <row r="23" spans="1:3" ht="15.75">
      <c r="A23" s="176" t="s">
        <v>354</v>
      </c>
      <c r="B23" s="177" t="s">
        <v>350</v>
      </c>
      <c r="C23" s="178"/>
    </row>
    <row r="24" spans="1:3" ht="15.75">
      <c r="A24" s="181"/>
      <c r="B24" s="180"/>
      <c r="C24" s="179"/>
    </row>
    <row r="25" spans="1:3" ht="15.75">
      <c r="A25" s="179" t="s">
        <v>310</v>
      </c>
      <c r="B25" s="182" t="s">
        <v>355</v>
      </c>
      <c r="C25" s="183">
        <v>7.4</v>
      </c>
    </row>
    <row r="26" spans="1:3" ht="15.75">
      <c r="A26" s="746" t="s">
        <v>356</v>
      </c>
      <c r="B26" s="746"/>
      <c r="C26" s="184">
        <f>SUM(C24:C25)</f>
        <v>7.4</v>
      </c>
    </row>
    <row r="27" spans="1:3" ht="15">
      <c r="A27" s="173"/>
      <c r="B27" s="174"/>
      <c r="C27" s="185"/>
    </row>
    <row r="28" spans="1:3" ht="15.75">
      <c r="A28" s="176" t="s">
        <v>357</v>
      </c>
      <c r="B28" s="177" t="s">
        <v>358</v>
      </c>
      <c r="C28" s="178"/>
    </row>
    <row r="29" spans="1:3" ht="15.75">
      <c r="A29" s="181"/>
      <c r="B29" s="182"/>
      <c r="C29" s="179"/>
    </row>
    <row r="30" spans="1:3" ht="15.75">
      <c r="A30" s="179" t="s">
        <v>359</v>
      </c>
      <c r="B30" s="182" t="s">
        <v>360</v>
      </c>
      <c r="C30" s="183">
        <v>0.65</v>
      </c>
    </row>
    <row r="31" spans="1:3" ht="15.75">
      <c r="A31" s="179"/>
      <c r="B31" s="182"/>
      <c r="C31" s="183"/>
    </row>
    <row r="32" spans="1:3" ht="15.75">
      <c r="A32" s="179" t="s">
        <v>361</v>
      </c>
      <c r="B32" s="182" t="s">
        <v>362</v>
      </c>
      <c r="C32" s="183">
        <v>3</v>
      </c>
    </row>
    <row r="33" spans="1:3" ht="15.75">
      <c r="A33" s="179"/>
      <c r="B33" s="182"/>
      <c r="C33" s="183"/>
    </row>
    <row r="34" spans="1:3" ht="15.75">
      <c r="A34" s="179" t="s">
        <v>363</v>
      </c>
      <c r="B34" s="182" t="s">
        <v>364</v>
      </c>
      <c r="C34" s="183">
        <v>2</v>
      </c>
    </row>
    <row r="35" spans="1:3" ht="15.75">
      <c r="A35" s="179"/>
      <c r="B35" s="182"/>
      <c r="C35" s="183"/>
    </row>
    <row r="36" spans="1:3" ht="15.75">
      <c r="A36" s="179" t="s">
        <v>365</v>
      </c>
      <c r="B36" s="186" t="s">
        <v>366</v>
      </c>
      <c r="C36" s="183">
        <v>4.5</v>
      </c>
    </row>
    <row r="37" spans="1:3" ht="15.75">
      <c r="A37" s="746" t="s">
        <v>367</v>
      </c>
      <c r="B37" s="746"/>
      <c r="C37" s="187">
        <f>SUM(C30:C36)</f>
        <v>10.15</v>
      </c>
    </row>
    <row r="38" spans="1:3" ht="15">
      <c r="A38" s="173"/>
      <c r="B38" s="174"/>
      <c r="C38" s="175"/>
    </row>
    <row r="39" spans="1:3">
      <c r="A39" s="742" t="s">
        <v>368</v>
      </c>
      <c r="B39" s="742"/>
      <c r="C39" s="742"/>
    </row>
    <row r="40" spans="1:3">
      <c r="A40" s="742"/>
      <c r="B40" s="742"/>
      <c r="C40" s="742"/>
    </row>
    <row r="41" spans="1:3" ht="15.75">
      <c r="A41" s="743" t="s">
        <v>369</v>
      </c>
      <c r="B41" s="743"/>
      <c r="C41" s="188">
        <f>((((1+C17/100)*(1+C22/100)*(1+C26/100))/(1-C37/100))-1)</f>
        <v>0.28237632053422379</v>
      </c>
    </row>
  </sheetData>
  <mergeCells count="9">
    <mergeCell ref="A39:C39"/>
    <mergeCell ref="A40:C40"/>
    <mergeCell ref="A41:B41"/>
    <mergeCell ref="A3:C3"/>
    <mergeCell ref="A5:C5"/>
    <mergeCell ref="A17:B17"/>
    <mergeCell ref="A22:B22"/>
    <mergeCell ref="A26:B26"/>
    <mergeCell ref="A37:B3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4"/>
  <sheetViews>
    <sheetView view="pageBreakPreview" zoomScale="60" zoomScaleNormal="110" workbookViewId="0">
      <selection activeCell="L25" sqref="L25"/>
    </sheetView>
  </sheetViews>
  <sheetFormatPr defaultRowHeight="12.75"/>
  <cols>
    <col min="2" max="2" width="33.85546875" customWidth="1"/>
    <col min="3" max="3" width="42.85546875" customWidth="1"/>
    <col min="4" max="4" width="14.7109375" customWidth="1"/>
    <col min="5" max="5" width="15.28515625" customWidth="1"/>
  </cols>
  <sheetData>
    <row r="1" spans="1:9">
      <c r="A1" s="574" t="s">
        <v>832</v>
      </c>
      <c r="B1" s="574"/>
      <c r="C1" s="574"/>
      <c r="D1" s="574"/>
      <c r="E1" s="24"/>
      <c r="F1" s="76"/>
      <c r="G1" s="26"/>
      <c r="H1" s="26"/>
      <c r="I1" s="556"/>
    </row>
    <row r="2" spans="1:9">
      <c r="A2" s="24"/>
      <c r="B2" s="24"/>
      <c r="C2" s="24"/>
      <c r="D2" s="25"/>
      <c r="E2" s="24"/>
      <c r="F2" s="76"/>
      <c r="G2" s="26"/>
      <c r="H2" s="26"/>
      <c r="I2" s="556"/>
    </row>
    <row r="3" spans="1:9">
      <c r="A3" s="575" t="s">
        <v>829</v>
      </c>
      <c r="B3" s="575"/>
      <c r="C3" s="575"/>
      <c r="D3" s="575"/>
      <c r="E3" s="22"/>
      <c r="F3" s="321"/>
      <c r="G3" s="26"/>
      <c r="H3" s="26"/>
      <c r="I3" s="556"/>
    </row>
    <row r="4" spans="1:9">
      <c r="A4" s="24"/>
      <c r="B4" s="24"/>
      <c r="C4" s="24"/>
      <c r="D4" s="25"/>
      <c r="E4" s="22"/>
      <c r="F4" s="5"/>
      <c r="G4" s="26"/>
      <c r="H4" s="26"/>
      <c r="I4" s="556"/>
    </row>
    <row r="5" spans="1:9" ht="13.5" thickBot="1">
      <c r="A5" s="568" t="s">
        <v>1143</v>
      </c>
      <c r="B5" s="568"/>
      <c r="C5" s="568"/>
      <c r="D5" s="568"/>
      <c r="E5" s="23"/>
      <c r="F5" s="5"/>
      <c r="G5" s="27"/>
      <c r="H5" s="27"/>
      <c r="I5" s="557"/>
    </row>
    <row r="6" spans="1:9" ht="13.5" thickBot="1">
      <c r="A6" s="189" t="s">
        <v>370</v>
      </c>
      <c r="B6" s="190" t="s">
        <v>371</v>
      </c>
      <c r="C6" s="191" t="s">
        <v>372</v>
      </c>
      <c r="D6" s="191" t="s">
        <v>373</v>
      </c>
      <c r="E6" s="192" t="s">
        <v>374</v>
      </c>
    </row>
    <row r="7" spans="1:9" ht="13.5" thickBot="1">
      <c r="A7" s="193" t="s">
        <v>9</v>
      </c>
      <c r="B7" s="194" t="s">
        <v>375</v>
      </c>
      <c r="C7" s="195"/>
      <c r="D7" s="196"/>
      <c r="E7" s="197"/>
    </row>
    <row r="8" spans="1:9">
      <c r="A8" s="198" t="s">
        <v>376</v>
      </c>
      <c r="B8" s="199" t="s">
        <v>377</v>
      </c>
      <c r="C8" s="200" t="s">
        <v>614</v>
      </c>
      <c r="D8" s="201">
        <v>1510.11</v>
      </c>
      <c r="E8" s="202" t="s">
        <v>40</v>
      </c>
    </row>
    <row r="9" spans="1:9">
      <c r="A9" s="198" t="s">
        <v>378</v>
      </c>
      <c r="B9" s="199" t="s">
        <v>379</v>
      </c>
      <c r="C9" s="200" t="s">
        <v>720</v>
      </c>
      <c r="D9" s="201">
        <v>300.02999999999997</v>
      </c>
      <c r="E9" s="202" t="s">
        <v>40</v>
      </c>
    </row>
    <row r="10" spans="1:9">
      <c r="A10" s="198" t="s">
        <v>380</v>
      </c>
      <c r="B10" s="203" t="s">
        <v>381</v>
      </c>
      <c r="C10" s="204" t="s">
        <v>382</v>
      </c>
      <c r="D10" s="201">
        <f>4*3.5</f>
        <v>14</v>
      </c>
      <c r="E10" s="202" t="s">
        <v>40</v>
      </c>
    </row>
    <row r="11" spans="1:9">
      <c r="A11" s="198" t="s">
        <v>383</v>
      </c>
      <c r="B11" s="203" t="s">
        <v>384</v>
      </c>
      <c r="C11" s="204" t="s">
        <v>385</v>
      </c>
      <c r="D11" s="201">
        <v>445.65</v>
      </c>
      <c r="E11" s="202" t="s">
        <v>40</v>
      </c>
    </row>
    <row r="12" spans="1:9">
      <c r="A12" s="198" t="s">
        <v>386</v>
      </c>
      <c r="B12" s="203" t="s">
        <v>387</v>
      </c>
      <c r="C12" s="204" t="s">
        <v>601</v>
      </c>
      <c r="D12" s="205">
        <v>4.5</v>
      </c>
      <c r="E12" s="202" t="s">
        <v>40</v>
      </c>
    </row>
    <row r="13" spans="1:9" ht="13.5" thickBot="1">
      <c r="A13" s="206" t="s">
        <v>388</v>
      </c>
      <c r="B13" s="207" t="s">
        <v>602</v>
      </c>
      <c r="C13" s="208" t="s">
        <v>615</v>
      </c>
      <c r="D13" s="209">
        <v>132.18</v>
      </c>
      <c r="E13" s="210" t="s">
        <v>43</v>
      </c>
    </row>
    <row r="14" spans="1:9" ht="13.5" thickBot="1">
      <c r="A14" s="193" t="s">
        <v>389</v>
      </c>
      <c r="B14" s="194" t="s">
        <v>390</v>
      </c>
      <c r="C14" s="195"/>
      <c r="D14" s="196"/>
      <c r="E14" s="197"/>
    </row>
    <row r="15" spans="1:9">
      <c r="A15" s="198" t="s">
        <v>391</v>
      </c>
      <c r="B15" s="211" t="s">
        <v>392</v>
      </c>
      <c r="C15" s="212" t="s">
        <v>393</v>
      </c>
      <c r="D15" s="213">
        <v>0</v>
      </c>
      <c r="E15" s="214" t="s">
        <v>42</v>
      </c>
    </row>
    <row r="16" spans="1:9">
      <c r="A16" s="198" t="s">
        <v>394</v>
      </c>
      <c r="B16" s="215" t="s">
        <v>395</v>
      </c>
      <c r="C16" s="212" t="s">
        <v>393</v>
      </c>
      <c r="D16" s="216">
        <v>0</v>
      </c>
      <c r="E16" s="202" t="s">
        <v>42</v>
      </c>
    </row>
    <row r="17" spans="1:5">
      <c r="A17" s="198" t="s">
        <v>396</v>
      </c>
      <c r="B17" s="215" t="s">
        <v>397</v>
      </c>
      <c r="C17" s="212" t="s">
        <v>393</v>
      </c>
      <c r="D17" s="216">
        <v>0</v>
      </c>
      <c r="E17" s="202" t="s">
        <v>40</v>
      </c>
    </row>
    <row r="18" spans="1:5" ht="13.5" thickBot="1">
      <c r="A18" s="206" t="s">
        <v>398</v>
      </c>
      <c r="B18" s="217" t="s">
        <v>399</v>
      </c>
      <c r="C18" s="218" t="s">
        <v>400</v>
      </c>
      <c r="D18" s="219">
        <v>0</v>
      </c>
      <c r="E18" s="202" t="s">
        <v>42</v>
      </c>
    </row>
    <row r="19" spans="1:5" ht="13.5" thickBot="1">
      <c r="A19" s="193" t="s">
        <v>16</v>
      </c>
      <c r="B19" s="194" t="s">
        <v>401</v>
      </c>
      <c r="C19" s="195"/>
      <c r="D19" s="196"/>
      <c r="E19" s="197"/>
    </row>
    <row r="20" spans="1:5">
      <c r="A20" s="198" t="s">
        <v>402</v>
      </c>
      <c r="B20" s="199" t="s">
        <v>403</v>
      </c>
      <c r="C20" s="220" t="s">
        <v>404</v>
      </c>
      <c r="D20" s="221">
        <v>0</v>
      </c>
      <c r="E20" s="214" t="s">
        <v>42</v>
      </c>
    </row>
    <row r="21" spans="1:5">
      <c r="A21" s="198" t="s">
        <v>405</v>
      </c>
      <c r="B21" s="203" t="s">
        <v>406</v>
      </c>
      <c r="C21" s="212" t="s">
        <v>393</v>
      </c>
      <c r="D21" s="213">
        <v>0</v>
      </c>
      <c r="E21" s="202" t="s">
        <v>42</v>
      </c>
    </row>
    <row r="22" spans="1:5">
      <c r="A22" s="198" t="s">
        <v>407</v>
      </c>
      <c r="B22" s="203" t="s">
        <v>408</v>
      </c>
      <c r="C22" s="212" t="s">
        <v>393</v>
      </c>
      <c r="D22" s="213">
        <v>0</v>
      </c>
      <c r="E22" s="202" t="s">
        <v>42</v>
      </c>
    </row>
    <row r="23" spans="1:5">
      <c r="A23" s="198" t="s">
        <v>409</v>
      </c>
      <c r="B23" s="203" t="s">
        <v>410</v>
      </c>
      <c r="C23" s="212" t="s">
        <v>393</v>
      </c>
      <c r="D23" s="216">
        <v>0</v>
      </c>
      <c r="E23" s="202" t="s">
        <v>40</v>
      </c>
    </row>
    <row r="24" spans="1:5">
      <c r="A24" s="198" t="s">
        <v>411</v>
      </c>
      <c r="B24" s="203" t="s">
        <v>412</v>
      </c>
      <c r="C24" s="212" t="s">
        <v>393</v>
      </c>
      <c r="D24" s="216">
        <v>0</v>
      </c>
      <c r="E24" s="202" t="s">
        <v>44</v>
      </c>
    </row>
    <row r="25" spans="1:5" ht="13.5" thickBot="1">
      <c r="A25" s="198" t="s">
        <v>413</v>
      </c>
      <c r="B25" s="222" t="s">
        <v>414</v>
      </c>
      <c r="C25" s="212" t="s">
        <v>393</v>
      </c>
      <c r="D25" s="223">
        <v>0</v>
      </c>
      <c r="E25" s="224" t="s">
        <v>44</v>
      </c>
    </row>
    <row r="26" spans="1:5" ht="13.5" thickBot="1">
      <c r="A26" s="193" t="s">
        <v>415</v>
      </c>
      <c r="B26" s="194" t="s">
        <v>34</v>
      </c>
      <c r="C26" s="195"/>
      <c r="D26" s="196"/>
      <c r="E26" s="197"/>
    </row>
    <row r="27" spans="1:5">
      <c r="A27" s="225" t="s">
        <v>416</v>
      </c>
      <c r="B27" s="226" t="s">
        <v>417</v>
      </c>
      <c r="C27" s="212" t="s">
        <v>393</v>
      </c>
      <c r="D27" s="221">
        <v>41.58</v>
      </c>
      <c r="E27" s="227" t="s">
        <v>42</v>
      </c>
    </row>
    <row r="28" spans="1:5">
      <c r="A28" s="228" t="s">
        <v>418</v>
      </c>
      <c r="B28" s="199" t="s">
        <v>408</v>
      </c>
      <c r="C28" s="212" t="s">
        <v>393</v>
      </c>
      <c r="D28" s="216">
        <f>D27</f>
        <v>41.58</v>
      </c>
      <c r="E28" s="214" t="s">
        <v>42</v>
      </c>
    </row>
    <row r="29" spans="1:5">
      <c r="A29" s="228" t="s">
        <v>419</v>
      </c>
      <c r="B29" s="203" t="s">
        <v>412</v>
      </c>
      <c r="C29" s="212" t="s">
        <v>393</v>
      </c>
      <c r="D29" s="216">
        <v>2325.6999999999998</v>
      </c>
      <c r="E29" s="202" t="s">
        <v>44</v>
      </c>
    </row>
    <row r="30" spans="1:5">
      <c r="A30" s="228" t="s">
        <v>420</v>
      </c>
      <c r="B30" s="203" t="s">
        <v>414</v>
      </c>
      <c r="C30" s="212" t="s">
        <v>393</v>
      </c>
      <c r="D30" s="216">
        <v>863.7</v>
      </c>
      <c r="E30" s="202" t="s">
        <v>44</v>
      </c>
    </row>
    <row r="31" spans="1:5" ht="13.5" thickBot="1">
      <c r="A31" s="229" t="s">
        <v>421</v>
      </c>
      <c r="B31" s="222" t="s">
        <v>410</v>
      </c>
      <c r="C31" s="212" t="s">
        <v>393</v>
      </c>
      <c r="D31" s="219">
        <v>750.35</v>
      </c>
      <c r="E31" s="224" t="s">
        <v>40</v>
      </c>
    </row>
    <row r="32" spans="1:5" ht="13.5" thickBot="1">
      <c r="A32" s="193" t="s">
        <v>422</v>
      </c>
      <c r="B32" s="194" t="s">
        <v>36</v>
      </c>
      <c r="C32" s="195"/>
      <c r="D32" s="196"/>
      <c r="E32" s="197"/>
    </row>
    <row r="33" spans="1:5" ht="13.5" thickBot="1">
      <c r="A33" s="230" t="s">
        <v>423</v>
      </c>
      <c r="B33" s="199" t="s">
        <v>424</v>
      </c>
      <c r="C33" s="231" t="s">
        <v>393</v>
      </c>
      <c r="D33" s="221" t="str">
        <f>MARIMGÁ!F45</f>
        <v>280,97</v>
      </c>
      <c r="E33" s="214" t="s">
        <v>40</v>
      </c>
    </row>
    <row r="34" spans="1:5" ht="13.5" thickBot="1">
      <c r="A34" s="193" t="s">
        <v>23</v>
      </c>
      <c r="B34" s="194" t="s">
        <v>425</v>
      </c>
      <c r="C34" s="195"/>
      <c r="D34" s="196"/>
      <c r="E34" s="197"/>
    </row>
    <row r="35" spans="1:5">
      <c r="A35" s="198" t="s">
        <v>426</v>
      </c>
      <c r="B35" s="199" t="s">
        <v>427</v>
      </c>
      <c r="C35" s="212" t="s">
        <v>428</v>
      </c>
      <c r="D35" s="201">
        <v>1202.31</v>
      </c>
      <c r="E35" s="214" t="s">
        <v>40</v>
      </c>
    </row>
    <row r="36" spans="1:5" ht="13.5" thickBot="1">
      <c r="A36" s="232" t="s">
        <v>429</v>
      </c>
      <c r="B36" s="222" t="s">
        <v>430</v>
      </c>
      <c r="C36" s="233" t="s">
        <v>431</v>
      </c>
      <c r="D36" s="234">
        <f>MARIMGÁ!F33</f>
        <v>138.9</v>
      </c>
      <c r="E36" s="224" t="s">
        <v>43</v>
      </c>
    </row>
    <row r="37" spans="1:5" ht="13.5" thickBot="1">
      <c r="A37" s="235" t="s">
        <v>26</v>
      </c>
      <c r="B37" s="194" t="s">
        <v>31</v>
      </c>
      <c r="C37" s="195"/>
      <c r="D37" s="196"/>
      <c r="E37" s="197"/>
    </row>
    <row r="38" spans="1:5">
      <c r="A38" s="198" t="s">
        <v>432</v>
      </c>
      <c r="B38" s="199" t="s">
        <v>1157</v>
      </c>
      <c r="C38" s="212" t="s">
        <v>433</v>
      </c>
      <c r="D38" s="201">
        <f>MARIMGÁ!F22</f>
        <v>21.34</v>
      </c>
      <c r="E38" s="214" t="s">
        <v>40</v>
      </c>
    </row>
    <row r="39" spans="1:5" ht="22.5">
      <c r="A39" s="198" t="s">
        <v>434</v>
      </c>
      <c r="B39" s="199" t="s">
        <v>616</v>
      </c>
      <c r="C39" s="212" t="s">
        <v>433</v>
      </c>
      <c r="D39" s="201">
        <v>485.5</v>
      </c>
      <c r="E39" s="214" t="s">
        <v>40</v>
      </c>
    </row>
    <row r="40" spans="1:5">
      <c r="A40" s="198" t="s">
        <v>435</v>
      </c>
      <c r="B40" s="199" t="s">
        <v>1158</v>
      </c>
      <c r="C40" s="212" t="s">
        <v>433</v>
      </c>
      <c r="D40" s="201">
        <f>MARIMGÁ!F23</f>
        <v>18.739999999999998</v>
      </c>
      <c r="E40" s="214" t="s">
        <v>40</v>
      </c>
    </row>
    <row r="41" spans="1:5" ht="13.5" thickBot="1">
      <c r="A41" s="198" t="s">
        <v>436</v>
      </c>
      <c r="B41" s="203" t="s">
        <v>437</v>
      </c>
      <c r="C41" s="212" t="s">
        <v>433</v>
      </c>
      <c r="D41" s="201">
        <f>D39</f>
        <v>485.5</v>
      </c>
      <c r="E41" s="202" t="s">
        <v>40</v>
      </c>
    </row>
    <row r="42" spans="1:5" ht="13.5" thickBot="1">
      <c r="A42" s="193" t="s">
        <v>54</v>
      </c>
      <c r="B42" s="194" t="s">
        <v>438</v>
      </c>
      <c r="C42" s="195"/>
      <c r="D42" s="196"/>
      <c r="E42" s="197"/>
    </row>
    <row r="43" spans="1:5">
      <c r="A43" s="236" t="s">
        <v>439</v>
      </c>
      <c r="B43" s="237" t="s">
        <v>619</v>
      </c>
      <c r="C43" s="238" t="s">
        <v>440</v>
      </c>
      <c r="D43" s="239">
        <v>8.8000000000000007</v>
      </c>
      <c r="E43" s="227" t="s">
        <v>40</v>
      </c>
    </row>
    <row r="44" spans="1:5">
      <c r="A44" s="240" t="s">
        <v>441</v>
      </c>
      <c r="B44" s="243" t="s">
        <v>617</v>
      </c>
      <c r="C44" s="212" t="s">
        <v>440</v>
      </c>
      <c r="D44" s="242">
        <v>28.8</v>
      </c>
      <c r="E44" s="202" t="s">
        <v>40</v>
      </c>
    </row>
    <row r="45" spans="1:5">
      <c r="A45" s="240" t="s">
        <v>442</v>
      </c>
      <c r="B45" s="243" t="s">
        <v>618</v>
      </c>
      <c r="C45" s="212" t="s">
        <v>440</v>
      </c>
      <c r="D45" s="242">
        <v>4.4000000000000004</v>
      </c>
      <c r="E45" s="202" t="s">
        <v>40</v>
      </c>
    </row>
    <row r="46" spans="1:5">
      <c r="A46" s="240" t="s">
        <v>443</v>
      </c>
      <c r="B46" s="243" t="s">
        <v>620</v>
      </c>
      <c r="C46" s="212" t="s">
        <v>440</v>
      </c>
      <c r="D46" s="242">
        <v>1.2</v>
      </c>
      <c r="E46" s="202" t="s">
        <v>40</v>
      </c>
    </row>
    <row r="47" spans="1:5">
      <c r="A47" s="240" t="s">
        <v>444</v>
      </c>
      <c r="B47" s="243" t="s">
        <v>621</v>
      </c>
      <c r="C47" s="212" t="s">
        <v>440</v>
      </c>
      <c r="D47" s="242">
        <v>0.8</v>
      </c>
      <c r="E47" s="202" t="s">
        <v>204</v>
      </c>
    </row>
    <row r="48" spans="1:5">
      <c r="A48" s="240" t="s">
        <v>445</v>
      </c>
      <c r="B48" s="241" t="s">
        <v>622</v>
      </c>
      <c r="C48" s="212" t="s">
        <v>440</v>
      </c>
      <c r="D48" s="242">
        <v>3.78</v>
      </c>
      <c r="E48" s="202" t="s">
        <v>40</v>
      </c>
    </row>
    <row r="49" spans="1:5">
      <c r="A49" s="240" t="s">
        <v>446</v>
      </c>
      <c r="B49" s="241" t="s">
        <v>623</v>
      </c>
      <c r="C49" s="212" t="s">
        <v>440</v>
      </c>
      <c r="D49" s="242">
        <v>3.36</v>
      </c>
      <c r="E49" s="202" t="s">
        <v>40</v>
      </c>
    </row>
    <row r="50" spans="1:5">
      <c r="A50" s="240" t="s">
        <v>447</v>
      </c>
      <c r="B50" s="243" t="s">
        <v>448</v>
      </c>
      <c r="C50" s="212" t="s">
        <v>440</v>
      </c>
      <c r="D50" s="242">
        <v>9</v>
      </c>
      <c r="E50" s="202" t="s">
        <v>204</v>
      </c>
    </row>
    <row r="51" spans="1:5">
      <c r="A51" s="240" t="s">
        <v>449</v>
      </c>
      <c r="B51" s="243" t="s">
        <v>624</v>
      </c>
      <c r="C51" s="212" t="s">
        <v>440</v>
      </c>
      <c r="D51" s="242">
        <v>17</v>
      </c>
      <c r="E51" s="202" t="s">
        <v>204</v>
      </c>
    </row>
    <row r="52" spans="1:5">
      <c r="A52" s="240" t="s">
        <v>451</v>
      </c>
      <c r="B52" s="243" t="s">
        <v>450</v>
      </c>
      <c r="C52" s="212" t="s">
        <v>440</v>
      </c>
      <c r="D52" s="242">
        <v>2</v>
      </c>
      <c r="E52" s="202" t="s">
        <v>204</v>
      </c>
    </row>
    <row r="53" spans="1:5">
      <c r="A53" s="240" t="s">
        <v>452</v>
      </c>
      <c r="B53" s="243" t="s">
        <v>625</v>
      </c>
      <c r="C53" s="212" t="s">
        <v>440</v>
      </c>
      <c r="D53" s="242">
        <v>3</v>
      </c>
      <c r="E53" s="202" t="s">
        <v>87</v>
      </c>
    </row>
    <row r="54" spans="1:5">
      <c r="A54" s="257" t="s">
        <v>626</v>
      </c>
      <c r="B54" s="241" t="s">
        <v>627</v>
      </c>
      <c r="C54" s="212" t="s">
        <v>440</v>
      </c>
      <c r="D54" s="259">
        <v>13.47</v>
      </c>
      <c r="E54" s="202" t="s">
        <v>40</v>
      </c>
    </row>
    <row r="55" spans="1:5" ht="13.5" thickBot="1">
      <c r="A55" s="244" t="s">
        <v>629</v>
      </c>
      <c r="B55" s="245" t="s">
        <v>628</v>
      </c>
      <c r="C55" s="212" t="s">
        <v>440</v>
      </c>
      <c r="D55" s="246">
        <f>MARIMGÁ!F83</f>
        <v>20.190000000000001</v>
      </c>
      <c r="E55" s="202" t="s">
        <v>40</v>
      </c>
    </row>
    <row r="56" spans="1:5" ht="13.5" thickBot="1">
      <c r="A56" s="193" t="s">
        <v>64</v>
      </c>
      <c r="B56" s="194" t="s">
        <v>453</v>
      </c>
      <c r="C56" s="195"/>
      <c r="D56" s="196"/>
      <c r="E56" s="197"/>
    </row>
    <row r="57" spans="1:5">
      <c r="A57" s="198" t="s">
        <v>454</v>
      </c>
      <c r="B57" s="247" t="s">
        <v>455</v>
      </c>
      <c r="C57" s="212" t="s">
        <v>630</v>
      </c>
      <c r="D57" s="248">
        <v>2837.61</v>
      </c>
      <c r="E57" s="214" t="s">
        <v>40</v>
      </c>
    </row>
    <row r="58" spans="1:5">
      <c r="A58" s="198" t="s">
        <v>456</v>
      </c>
      <c r="B58" s="247" t="s">
        <v>457</v>
      </c>
      <c r="C58" s="212" t="s">
        <v>630</v>
      </c>
      <c r="D58" s="248">
        <f>D57</f>
        <v>2837.61</v>
      </c>
      <c r="E58" s="202" t="s">
        <v>40</v>
      </c>
    </row>
    <row r="59" spans="1:5">
      <c r="A59" s="280" t="s">
        <v>458</v>
      </c>
      <c r="B59" s="281" t="s">
        <v>459</v>
      </c>
      <c r="C59" s="282" t="s">
        <v>440</v>
      </c>
      <c r="D59" s="201">
        <f>MARIMGÁ!F61</f>
        <v>194.32</v>
      </c>
      <c r="E59" s="283" t="s">
        <v>40</v>
      </c>
    </row>
    <row r="60" spans="1:5" ht="13.5" thickBot="1">
      <c r="A60" s="198" t="s">
        <v>460</v>
      </c>
      <c r="B60" s="249" t="s">
        <v>461</v>
      </c>
      <c r="C60" s="250" t="s">
        <v>462</v>
      </c>
      <c r="D60" s="251">
        <f>D59</f>
        <v>194.32</v>
      </c>
      <c r="E60" s="252" t="s">
        <v>40</v>
      </c>
    </row>
    <row r="61" spans="1:5" ht="13.5" thickBot="1">
      <c r="A61" s="193" t="s">
        <v>128</v>
      </c>
      <c r="B61" s="194" t="s">
        <v>463</v>
      </c>
      <c r="C61" s="195"/>
      <c r="D61" s="196"/>
      <c r="E61" s="197"/>
    </row>
    <row r="62" spans="1:5">
      <c r="A62" s="198" t="s">
        <v>464</v>
      </c>
      <c r="B62" s="247" t="s">
        <v>631</v>
      </c>
      <c r="C62" s="212" t="s">
        <v>1154</v>
      </c>
      <c r="D62" s="201">
        <f>MARIMGÁ!F64</f>
        <v>52.5</v>
      </c>
      <c r="E62" s="214" t="s">
        <v>40</v>
      </c>
    </row>
    <row r="63" spans="1:5">
      <c r="A63" s="280" t="s">
        <v>465</v>
      </c>
      <c r="B63" s="281" t="s">
        <v>466</v>
      </c>
      <c r="C63" s="282" t="s">
        <v>632</v>
      </c>
      <c r="D63" s="201">
        <f>MARIMGÁ!F51</f>
        <v>153.29</v>
      </c>
      <c r="E63" s="283" t="s">
        <v>40</v>
      </c>
    </row>
    <row r="64" spans="1:5">
      <c r="A64" s="198" t="s">
        <v>467</v>
      </c>
      <c r="B64" s="247" t="s">
        <v>468</v>
      </c>
      <c r="C64" s="212" t="s">
        <v>440</v>
      </c>
      <c r="D64" s="201">
        <f>MARIMGÁ!F55</f>
        <v>418.26</v>
      </c>
      <c r="E64" s="202" t="s">
        <v>40</v>
      </c>
    </row>
    <row r="65" spans="1:5" ht="23.25" thickBot="1">
      <c r="A65" s="198" t="s">
        <v>469</v>
      </c>
      <c r="B65" s="247" t="s">
        <v>470</v>
      </c>
      <c r="C65" s="212" t="s">
        <v>1155</v>
      </c>
      <c r="D65" s="248">
        <f>MARIMGÁ!F56</f>
        <v>342.44</v>
      </c>
      <c r="E65" s="202" t="s">
        <v>43</v>
      </c>
    </row>
    <row r="66" spans="1:5" ht="13.5" thickBot="1">
      <c r="A66" s="193" t="s">
        <v>152</v>
      </c>
      <c r="B66" s="194" t="s">
        <v>471</v>
      </c>
      <c r="C66" s="195"/>
      <c r="D66" s="196"/>
      <c r="E66" s="197"/>
    </row>
    <row r="67" spans="1:5" ht="13.5" thickBot="1">
      <c r="A67" s="206" t="s">
        <v>472</v>
      </c>
      <c r="B67" s="253" t="s">
        <v>1156</v>
      </c>
      <c r="C67" s="212" t="s">
        <v>440</v>
      </c>
      <c r="D67" s="251">
        <f>MARIMGÁ!F85</f>
        <v>64.19</v>
      </c>
      <c r="E67" s="252" t="s">
        <v>40</v>
      </c>
    </row>
    <row r="68" spans="1:5" ht="13.5" thickBot="1">
      <c r="A68" s="193" t="s">
        <v>473</v>
      </c>
      <c r="B68" s="194" t="s">
        <v>474</v>
      </c>
      <c r="C68" s="195"/>
      <c r="D68" s="196"/>
      <c r="E68" s="197"/>
    </row>
    <row r="69" spans="1:5">
      <c r="A69" s="230" t="s">
        <v>475</v>
      </c>
      <c r="B69" s="254" t="s">
        <v>476</v>
      </c>
      <c r="C69" s="220" t="s">
        <v>477</v>
      </c>
      <c r="D69" s="248">
        <v>1929.6</v>
      </c>
      <c r="E69" s="202" t="s">
        <v>40</v>
      </c>
    </row>
    <row r="70" spans="1:5">
      <c r="A70" s="280" t="s">
        <v>478</v>
      </c>
      <c r="B70" s="284" t="s">
        <v>479</v>
      </c>
      <c r="C70" s="285" t="s">
        <v>480</v>
      </c>
      <c r="D70" s="205">
        <v>172.62</v>
      </c>
      <c r="E70" s="283" t="s">
        <v>40</v>
      </c>
    </row>
    <row r="71" spans="1:5" ht="34.5" customHeight="1" thickBot="1">
      <c r="A71" s="230" t="s">
        <v>481</v>
      </c>
      <c r="B71" s="245" t="s">
        <v>633</v>
      </c>
      <c r="C71" s="220" t="s">
        <v>634</v>
      </c>
      <c r="D71" s="246">
        <v>159.47</v>
      </c>
      <c r="E71" s="202" t="s">
        <v>40</v>
      </c>
    </row>
    <row r="72" spans="1:5" ht="13.5" thickBot="1">
      <c r="A72" s="193" t="s">
        <v>482</v>
      </c>
      <c r="B72" s="194" t="s">
        <v>483</v>
      </c>
      <c r="C72" s="195"/>
      <c r="D72" s="196"/>
      <c r="E72" s="197"/>
    </row>
    <row r="73" spans="1:5" ht="13.5" thickBot="1">
      <c r="A73" s="206" t="s">
        <v>484</v>
      </c>
      <c r="B73" s="253" t="s">
        <v>1153</v>
      </c>
      <c r="C73" s="250" t="s">
        <v>440</v>
      </c>
      <c r="D73" s="234">
        <v>508.37</v>
      </c>
      <c r="E73" s="252" t="s">
        <v>40</v>
      </c>
    </row>
    <row r="74" spans="1:5" ht="13.5" thickBot="1">
      <c r="A74" s="193" t="s">
        <v>485</v>
      </c>
      <c r="B74" s="194" t="s">
        <v>486</v>
      </c>
      <c r="C74" s="195"/>
      <c r="D74" s="196"/>
      <c r="E74" s="197"/>
    </row>
    <row r="75" spans="1:5">
      <c r="A75" s="236" t="s">
        <v>487</v>
      </c>
      <c r="B75" s="237" t="s">
        <v>488</v>
      </c>
      <c r="C75" s="255" t="s">
        <v>440</v>
      </c>
      <c r="D75" s="239">
        <v>10</v>
      </c>
      <c r="E75" s="256" t="s">
        <v>204</v>
      </c>
    </row>
    <row r="76" spans="1:5" ht="22.5">
      <c r="A76" s="257" t="s">
        <v>489</v>
      </c>
      <c r="B76" s="241" t="s">
        <v>1151</v>
      </c>
      <c r="C76" s="258" t="s">
        <v>440</v>
      </c>
      <c r="D76" s="259">
        <v>3</v>
      </c>
      <c r="E76" s="260" t="s">
        <v>204</v>
      </c>
    </row>
    <row r="77" spans="1:5" ht="22.5">
      <c r="A77" s="315" t="s">
        <v>490</v>
      </c>
      <c r="B77" s="284" t="s">
        <v>491</v>
      </c>
      <c r="C77" s="316" t="s">
        <v>440</v>
      </c>
      <c r="D77" s="205">
        <v>3.24</v>
      </c>
      <c r="E77" s="283" t="s">
        <v>40</v>
      </c>
    </row>
    <row r="78" spans="1:5" ht="34.5" thickBot="1">
      <c r="A78" s="257" t="s">
        <v>492</v>
      </c>
      <c r="B78" s="241" t="s">
        <v>1152</v>
      </c>
      <c r="C78" s="258" t="s">
        <v>440</v>
      </c>
      <c r="D78" s="259">
        <v>5</v>
      </c>
      <c r="E78" s="260" t="s">
        <v>204</v>
      </c>
    </row>
    <row r="79" spans="1:5" ht="13.5" thickBot="1">
      <c r="A79" s="261" t="s">
        <v>493</v>
      </c>
      <c r="B79" s="262" t="s">
        <v>494</v>
      </c>
      <c r="C79" s="195"/>
      <c r="D79" s="263"/>
      <c r="E79" s="197"/>
    </row>
    <row r="80" spans="1:5" ht="13.5" thickBot="1">
      <c r="A80" s="264" t="s">
        <v>495</v>
      </c>
      <c r="B80" s="265"/>
      <c r="C80" s="250" t="s">
        <v>496</v>
      </c>
      <c r="D80" s="266"/>
      <c r="E80" s="267"/>
    </row>
    <row r="81" spans="1:5" ht="13.5" thickBot="1">
      <c r="A81" s="261" t="s">
        <v>497</v>
      </c>
      <c r="B81" s="262" t="s">
        <v>498</v>
      </c>
      <c r="C81" s="195"/>
      <c r="D81" s="263"/>
      <c r="E81" s="197"/>
    </row>
    <row r="82" spans="1:5" ht="13.5" thickBot="1">
      <c r="A82" s="264" t="s">
        <v>499</v>
      </c>
      <c r="B82" s="268"/>
      <c r="C82" s="269" t="s">
        <v>500</v>
      </c>
      <c r="D82" s="270"/>
      <c r="E82" s="271"/>
    </row>
    <row r="83" spans="1:5" ht="13.5" thickBot="1">
      <c r="A83" s="261" t="s">
        <v>501</v>
      </c>
      <c r="B83" s="262" t="s">
        <v>502</v>
      </c>
      <c r="C83" s="195"/>
      <c r="D83" s="263"/>
      <c r="E83" s="197"/>
    </row>
    <row r="84" spans="1:5">
      <c r="A84" s="198" t="s">
        <v>503</v>
      </c>
      <c r="B84" s="199" t="s">
        <v>504</v>
      </c>
      <c r="C84" s="272" t="s">
        <v>505</v>
      </c>
      <c r="D84" s="273">
        <v>573.78</v>
      </c>
      <c r="E84" s="214" t="s">
        <v>40</v>
      </c>
    </row>
  </sheetData>
  <mergeCells count="3">
    <mergeCell ref="A1:D1"/>
    <mergeCell ref="A3:D3"/>
    <mergeCell ref="A5:D5"/>
  </mergeCells>
  <pageMargins left="0.511811024" right="0.511811024" top="0.78740157499999996" bottom="0.78740157499999996" header="0.31496062000000002" footer="0.31496062000000002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7"/>
  <sheetViews>
    <sheetView view="pageBreakPreview" zoomScale="60" zoomScaleNormal="80" workbookViewId="0">
      <selection activeCell="B34" sqref="B34"/>
    </sheetView>
  </sheetViews>
  <sheetFormatPr defaultRowHeight="12.75"/>
  <cols>
    <col min="1" max="1" width="20" customWidth="1"/>
    <col min="2" max="2" width="77.42578125" customWidth="1"/>
    <col min="3" max="3" width="47.5703125" customWidth="1"/>
  </cols>
  <sheetData>
    <row r="1" spans="1:3" ht="18">
      <c r="A1" s="287" t="s">
        <v>689</v>
      </c>
      <c r="B1" s="288"/>
      <c r="C1" s="289"/>
    </row>
    <row r="2" spans="1:3" ht="18">
      <c r="A2" s="290" t="s">
        <v>690</v>
      </c>
      <c r="B2" s="291"/>
      <c r="C2" s="292"/>
    </row>
    <row r="3" spans="1:3" ht="18">
      <c r="A3" s="290" t="s">
        <v>691</v>
      </c>
      <c r="B3" s="291"/>
      <c r="C3" s="292"/>
    </row>
    <row r="4" spans="1:3" ht="18">
      <c r="A4" s="293" t="s">
        <v>692</v>
      </c>
      <c r="B4" s="294"/>
      <c r="C4" s="295"/>
    </row>
    <row r="5" spans="1:3" ht="15" thickBot="1">
      <c r="A5" s="755" t="s">
        <v>1141</v>
      </c>
      <c r="B5" s="756"/>
      <c r="C5" s="757"/>
    </row>
    <row r="6" spans="1:3" ht="15">
      <c r="A6" s="758" t="s">
        <v>714</v>
      </c>
      <c r="B6" s="759"/>
      <c r="C6" s="296" t="s">
        <v>693</v>
      </c>
    </row>
    <row r="7" spans="1:3" ht="18.75" thickBot="1">
      <c r="A7" s="760" t="s">
        <v>694</v>
      </c>
      <c r="B7" s="761"/>
      <c r="C7" s="297" t="s">
        <v>713</v>
      </c>
    </row>
    <row r="8" spans="1:3">
      <c r="A8" s="762" t="s">
        <v>7</v>
      </c>
      <c r="B8" s="762" t="s">
        <v>695</v>
      </c>
      <c r="C8" s="762" t="s">
        <v>1159</v>
      </c>
    </row>
    <row r="9" spans="1:3" ht="13.5" thickBot="1">
      <c r="A9" s="763"/>
      <c r="B9" s="763"/>
      <c r="C9" s="765"/>
    </row>
    <row r="10" spans="1:3" ht="18">
      <c r="A10" s="763"/>
      <c r="B10" s="764"/>
      <c r="C10" s="298" t="s">
        <v>696</v>
      </c>
    </row>
    <row r="11" spans="1:3" ht="18">
      <c r="A11" s="747" t="s">
        <v>697</v>
      </c>
      <c r="B11" s="748"/>
      <c r="C11" s="299"/>
    </row>
    <row r="12" spans="1:3" ht="18">
      <c r="A12" s="300" t="s">
        <v>698</v>
      </c>
      <c r="B12" s="301" t="s">
        <v>848</v>
      </c>
      <c r="C12" s="302">
        <f>MARIMGÁ!I8</f>
        <v>29743.611139199995</v>
      </c>
    </row>
    <row r="13" spans="1:3" ht="18">
      <c r="A13" s="300" t="s">
        <v>699</v>
      </c>
      <c r="B13" s="303" t="s">
        <v>31</v>
      </c>
      <c r="C13" s="302">
        <f>MARIMGÁ!I16</f>
        <v>92345.948286566549</v>
      </c>
    </row>
    <row r="14" spans="1:3" ht="18">
      <c r="A14" s="300" t="s">
        <v>700</v>
      </c>
      <c r="B14" s="304" t="s">
        <v>33</v>
      </c>
      <c r="C14" s="305">
        <f>MARIMGÁ!I26</f>
        <v>135331.47245855999</v>
      </c>
    </row>
    <row r="15" spans="1:3" ht="18">
      <c r="A15" s="300" t="s">
        <v>701</v>
      </c>
      <c r="B15" s="304" t="s">
        <v>593</v>
      </c>
      <c r="C15" s="305">
        <f>MARIMGÁ!I35</f>
        <v>133776.49670221761</v>
      </c>
    </row>
    <row r="16" spans="1:3" ht="18">
      <c r="A16" s="300" t="s">
        <v>422</v>
      </c>
      <c r="B16" s="304" t="s">
        <v>36</v>
      </c>
      <c r="C16" s="305">
        <f>MARIMGÁ!I44</f>
        <v>3335.0348315199999</v>
      </c>
    </row>
    <row r="17" spans="1:3" ht="18">
      <c r="A17" s="300" t="s">
        <v>702</v>
      </c>
      <c r="B17" s="304" t="s">
        <v>38</v>
      </c>
      <c r="C17" s="305">
        <f>MARIMGÁ!I48</f>
        <v>273160.537680184</v>
      </c>
    </row>
    <row r="18" spans="1:3" ht="18">
      <c r="A18" s="300" t="s">
        <v>703</v>
      </c>
      <c r="B18" s="304" t="s">
        <v>76</v>
      </c>
      <c r="C18" s="305">
        <f>MARIMGÁ!I73</f>
        <v>114165.56645033065</v>
      </c>
    </row>
    <row r="19" spans="1:3" ht="18">
      <c r="A19" s="300" t="s">
        <v>704</v>
      </c>
      <c r="B19" s="304" t="s">
        <v>81</v>
      </c>
      <c r="C19" s="305">
        <f>MARIMGÁ!I87</f>
        <v>72496.906104000009</v>
      </c>
    </row>
    <row r="20" spans="1:3" ht="18">
      <c r="A20" s="300" t="s">
        <v>705</v>
      </c>
      <c r="B20" s="304" t="s">
        <v>708</v>
      </c>
      <c r="C20" s="305">
        <f>MARIMGÁ!I127</f>
        <v>92040.262408130147</v>
      </c>
    </row>
    <row r="21" spans="1:3" ht="18">
      <c r="A21" s="300" t="s">
        <v>706</v>
      </c>
      <c r="B21" s="304" t="s">
        <v>160</v>
      </c>
      <c r="C21" s="305">
        <f>MARIMGÁ!I206</f>
        <v>15621.580806854399</v>
      </c>
    </row>
    <row r="22" spans="1:3" ht="18">
      <c r="A22" s="300" t="s">
        <v>707</v>
      </c>
      <c r="B22" s="304" t="s">
        <v>161</v>
      </c>
      <c r="C22" s="305">
        <f>MARIMGÁ!I213</f>
        <v>2390.9301561599996</v>
      </c>
    </row>
    <row r="23" spans="1:3" ht="23.25">
      <c r="A23" s="306"/>
      <c r="B23" s="307" t="s">
        <v>709</v>
      </c>
      <c r="C23" s="308">
        <f>SUM(C12:C22)</f>
        <v>964408.34702372341</v>
      </c>
    </row>
    <row r="24" spans="1:3" ht="15.75" thickBot="1">
      <c r="A24" s="309"/>
      <c r="B24" s="310"/>
      <c r="C24" s="311"/>
    </row>
    <row r="25" spans="1:3" ht="18">
      <c r="A25" s="312" t="s">
        <v>710</v>
      </c>
      <c r="B25" s="313"/>
      <c r="C25" s="314"/>
    </row>
    <row r="26" spans="1:3">
      <c r="A26" s="749" t="s">
        <v>1150</v>
      </c>
      <c r="B26" s="750"/>
      <c r="C26" s="751"/>
    </row>
    <row r="27" spans="1:3" ht="30.75" customHeight="1" thickBot="1">
      <c r="A27" s="752"/>
      <c r="B27" s="753"/>
      <c r="C27" s="754"/>
    </row>
  </sheetData>
  <mergeCells count="8">
    <mergeCell ref="A11:B11"/>
    <mergeCell ref="A26:C27"/>
    <mergeCell ref="A5:C5"/>
    <mergeCell ref="A6:B6"/>
    <mergeCell ref="A7:B7"/>
    <mergeCell ref="A8:A10"/>
    <mergeCell ref="B8:B10"/>
    <mergeCell ref="C8:C9"/>
  </mergeCells>
  <pageMargins left="0.511811024" right="0.511811024" top="0.78740157499999996" bottom="0.78740157499999996" header="0.31496062000000002" footer="0.31496062000000002"/>
  <pageSetup paperSize="9" scale="6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S25"/>
  <sheetViews>
    <sheetView tabSelected="1" view="pageBreakPreview" zoomScale="60" zoomScaleNormal="100" workbookViewId="0">
      <selection activeCell="C38" sqref="C38"/>
    </sheetView>
  </sheetViews>
  <sheetFormatPr defaultRowHeight="12.75"/>
  <cols>
    <col min="1" max="1" width="4.5703125" bestFit="1" customWidth="1"/>
    <col min="2" max="2" width="40" bestFit="1" customWidth="1"/>
    <col min="3" max="3" width="17.5703125" bestFit="1" customWidth="1"/>
    <col min="4" max="4" width="15.140625" bestFit="1" customWidth="1"/>
    <col min="5" max="5" width="8" bestFit="1" customWidth="1"/>
    <col min="6" max="6" width="15.85546875" bestFit="1" customWidth="1"/>
    <col min="7" max="7" width="9.7109375" bestFit="1" customWidth="1"/>
    <col min="8" max="8" width="16.5703125" bestFit="1" customWidth="1"/>
    <col min="9" max="9" width="9.7109375" bestFit="1" customWidth="1"/>
    <col min="10" max="10" width="16.85546875" bestFit="1" customWidth="1"/>
    <col min="11" max="11" width="9.85546875" bestFit="1" customWidth="1"/>
    <col min="12" max="12" width="16.85546875" bestFit="1" customWidth="1"/>
    <col min="13" max="13" width="10.85546875" bestFit="1" customWidth="1"/>
  </cols>
  <sheetData>
    <row r="1" spans="1:19" ht="13.5" thickBot="1">
      <c r="A1" s="776" t="s">
        <v>829</v>
      </c>
      <c r="B1" s="777"/>
      <c r="C1" s="777"/>
      <c r="D1" s="777"/>
      <c r="E1" s="777"/>
      <c r="F1" s="777"/>
      <c r="G1" s="777"/>
      <c r="H1" s="780"/>
      <c r="I1" s="781"/>
      <c r="J1" s="766" t="s">
        <v>216</v>
      </c>
      <c r="K1" s="767"/>
      <c r="L1" s="770">
        <v>0.28239999999999998</v>
      </c>
      <c r="M1" s="771"/>
      <c r="N1" s="323"/>
      <c r="O1" s="324"/>
      <c r="P1" s="324"/>
      <c r="Q1" s="324"/>
      <c r="R1" s="324"/>
      <c r="S1" s="324"/>
    </row>
    <row r="2" spans="1:19" ht="13.5" thickBot="1">
      <c r="A2" s="778"/>
      <c r="B2" s="779"/>
      <c r="C2" s="779"/>
      <c r="D2" s="779"/>
      <c r="E2" s="779"/>
      <c r="F2" s="779"/>
      <c r="G2" s="779"/>
      <c r="H2" s="782"/>
      <c r="I2" s="782"/>
      <c r="J2" s="766" t="s">
        <v>833</v>
      </c>
      <c r="K2" s="767"/>
      <c r="L2" s="768" t="s">
        <v>843</v>
      </c>
      <c r="M2" s="769"/>
      <c r="N2" s="323"/>
      <c r="O2" s="324"/>
      <c r="P2" s="324"/>
      <c r="Q2" s="324"/>
      <c r="R2" s="324"/>
      <c r="S2" s="324"/>
    </row>
    <row r="3" spans="1:19" ht="15">
      <c r="A3" s="778"/>
      <c r="B3" s="779"/>
      <c r="C3" s="779"/>
      <c r="D3" s="779"/>
      <c r="E3" s="779"/>
      <c r="F3" s="779"/>
      <c r="G3" s="779"/>
      <c r="H3" s="322"/>
      <c r="I3" s="322"/>
      <c r="J3" s="323"/>
      <c r="K3" s="323"/>
      <c r="L3" s="323"/>
      <c r="M3" s="377"/>
      <c r="N3" s="323"/>
      <c r="O3" s="324"/>
      <c r="P3" s="324"/>
      <c r="Q3" s="324"/>
      <c r="R3" s="324"/>
      <c r="S3" s="324"/>
    </row>
    <row r="4" spans="1:19" ht="15">
      <c r="A4" s="778"/>
      <c r="B4" s="779"/>
      <c r="C4" s="779"/>
      <c r="D4" s="779"/>
      <c r="E4" s="779"/>
      <c r="F4" s="779"/>
      <c r="G4" s="779"/>
      <c r="H4" s="322"/>
      <c r="I4" s="322"/>
      <c r="J4" s="323"/>
      <c r="K4" s="323"/>
      <c r="L4" s="323"/>
      <c r="M4" s="378"/>
      <c r="N4" s="323"/>
      <c r="O4" s="324"/>
      <c r="P4" s="324"/>
      <c r="Q4" s="324"/>
      <c r="R4" s="324"/>
      <c r="S4" s="324"/>
    </row>
    <row r="5" spans="1:19">
      <c r="A5" s="774" t="s">
        <v>845</v>
      </c>
      <c r="B5" s="775"/>
      <c r="C5" s="775"/>
      <c r="D5" s="775"/>
      <c r="E5" s="775"/>
      <c r="F5" s="775"/>
      <c r="G5" s="775"/>
      <c r="H5" s="775"/>
      <c r="I5" s="775"/>
      <c r="J5" s="323"/>
      <c r="K5" s="323"/>
      <c r="L5" s="323"/>
      <c r="M5" s="378"/>
      <c r="N5" s="323"/>
      <c r="O5" s="324"/>
      <c r="P5" s="324"/>
      <c r="Q5" s="324"/>
      <c r="R5" s="324"/>
      <c r="S5" s="324"/>
    </row>
    <row r="6" spans="1:19">
      <c r="A6" s="774" t="s">
        <v>1142</v>
      </c>
      <c r="B6" s="775"/>
      <c r="C6" s="775"/>
      <c r="D6" s="775"/>
      <c r="E6" s="775"/>
      <c r="F6" s="775"/>
      <c r="G6" s="775"/>
      <c r="H6" s="775"/>
      <c r="I6" s="775"/>
      <c r="J6" s="323"/>
      <c r="K6" s="323"/>
      <c r="L6" s="323"/>
      <c r="M6" s="378"/>
      <c r="N6" s="323"/>
      <c r="O6" s="324"/>
      <c r="P6" s="324"/>
      <c r="Q6" s="324"/>
      <c r="R6" s="324"/>
      <c r="S6" s="324"/>
    </row>
    <row r="7" spans="1:19" ht="13.5" thickBot="1">
      <c r="A7" s="772" t="s">
        <v>846</v>
      </c>
      <c r="B7" s="773"/>
      <c r="C7" s="773"/>
      <c r="D7" s="773"/>
      <c r="E7" s="773"/>
      <c r="F7" s="773"/>
      <c r="G7" s="773"/>
      <c r="H7" s="773"/>
      <c r="I7" s="773"/>
      <c r="J7" s="324"/>
      <c r="K7" s="324"/>
      <c r="L7" s="324"/>
      <c r="M7" s="379"/>
      <c r="N7" s="324"/>
      <c r="O7" s="324"/>
      <c r="P7" s="324"/>
      <c r="Q7" s="324"/>
      <c r="R7" s="324"/>
      <c r="S7" s="324"/>
    </row>
    <row r="8" spans="1:19" ht="13.5" thickBot="1">
      <c r="A8" s="797" t="s">
        <v>7</v>
      </c>
      <c r="B8" s="797" t="s">
        <v>695</v>
      </c>
      <c r="C8" s="799" t="s">
        <v>834</v>
      </c>
      <c r="D8" s="791" t="s">
        <v>835</v>
      </c>
      <c r="E8" s="792"/>
      <c r="F8" s="794" t="s">
        <v>836</v>
      </c>
      <c r="G8" s="795"/>
      <c r="H8" s="791" t="s">
        <v>837</v>
      </c>
      <c r="I8" s="792"/>
      <c r="J8" s="794" t="s">
        <v>838</v>
      </c>
      <c r="K8" s="796"/>
      <c r="L8" s="791" t="s">
        <v>839</v>
      </c>
      <c r="M8" s="792"/>
      <c r="N8" s="372"/>
      <c r="O8" s="324"/>
      <c r="P8" s="324"/>
      <c r="Q8" s="324"/>
      <c r="R8" s="324"/>
      <c r="S8" s="324"/>
    </row>
    <row r="9" spans="1:19" ht="13.5" thickBot="1">
      <c r="A9" s="798"/>
      <c r="B9" s="798"/>
      <c r="C9" s="800"/>
      <c r="D9" s="793"/>
      <c r="E9" s="792"/>
      <c r="F9" s="794"/>
      <c r="G9" s="795"/>
      <c r="H9" s="791"/>
      <c r="I9" s="792"/>
      <c r="J9" s="325"/>
      <c r="K9" s="326"/>
      <c r="L9" s="370"/>
      <c r="M9" s="371"/>
      <c r="N9" s="372"/>
      <c r="O9" s="324"/>
      <c r="P9" s="324"/>
      <c r="Q9" s="324"/>
      <c r="R9" s="324"/>
      <c r="S9" s="324"/>
    </row>
    <row r="10" spans="1:19" ht="15.75" thickBot="1">
      <c r="A10" s="327"/>
      <c r="B10" s="328"/>
      <c r="C10" s="329"/>
      <c r="D10" s="330" t="s">
        <v>840</v>
      </c>
      <c r="E10" s="331" t="s">
        <v>841</v>
      </c>
      <c r="F10" s="332" t="s">
        <v>840</v>
      </c>
      <c r="G10" s="333" t="s">
        <v>841</v>
      </c>
      <c r="H10" s="330" t="s">
        <v>840</v>
      </c>
      <c r="I10" s="331" t="s">
        <v>841</v>
      </c>
      <c r="J10" s="332" t="s">
        <v>840</v>
      </c>
      <c r="K10" s="334" t="s">
        <v>841</v>
      </c>
      <c r="L10" s="330" t="s">
        <v>840</v>
      </c>
      <c r="M10" s="331" t="s">
        <v>841</v>
      </c>
      <c r="N10" s="373"/>
      <c r="O10" s="324"/>
      <c r="P10" s="324"/>
      <c r="Q10" s="324"/>
      <c r="R10" s="324"/>
      <c r="S10" s="324"/>
    </row>
    <row r="11" spans="1:19">
      <c r="A11" s="385" t="s">
        <v>698</v>
      </c>
      <c r="B11" s="381" t="s">
        <v>848</v>
      </c>
      <c r="C11" s="335">
        <f>CONSOLIDADA!C12</f>
        <v>29743.611139199995</v>
      </c>
      <c r="D11" s="336">
        <f>C11</f>
        <v>29743.611139199995</v>
      </c>
      <c r="E11" s="337">
        <f>D11/C11</f>
        <v>1</v>
      </c>
      <c r="F11" s="366"/>
      <c r="G11" s="350">
        <f>F11/C11</f>
        <v>0</v>
      </c>
      <c r="H11" s="338"/>
      <c r="I11" s="337">
        <f>H11/C11</f>
        <v>0</v>
      </c>
      <c r="J11" s="339"/>
      <c r="K11" s="340">
        <f t="shared" ref="K11:K22" si="0">J11/C11</f>
        <v>0</v>
      </c>
      <c r="L11" s="338"/>
      <c r="M11" s="337">
        <f t="shared" ref="M11:M22" si="1">L11/C11</f>
        <v>0</v>
      </c>
      <c r="N11" s="374"/>
      <c r="O11" s="341"/>
      <c r="P11" s="342"/>
      <c r="Q11" s="324"/>
      <c r="R11" s="343"/>
      <c r="S11" s="343"/>
    </row>
    <row r="12" spans="1:19">
      <c r="A12" s="386" t="s">
        <v>699</v>
      </c>
      <c r="B12" s="382" t="s">
        <v>31</v>
      </c>
      <c r="C12" s="335">
        <f>CONSOLIDADA!C13</f>
        <v>92345.948286566549</v>
      </c>
      <c r="D12" s="344"/>
      <c r="E12" s="337">
        <f t="shared" ref="E12:E21" si="2">D12/C12</f>
        <v>0</v>
      </c>
      <c r="F12" s="349"/>
      <c r="G12" s="350">
        <f t="shared" ref="G12:G21" si="3">F12/C12</f>
        <v>0</v>
      </c>
      <c r="H12" s="345">
        <f>C12*0.4</f>
        <v>36938.379314626618</v>
      </c>
      <c r="I12" s="346">
        <f>H12/C12</f>
        <v>0.39999999999999997</v>
      </c>
      <c r="J12" s="347">
        <f>C12*0.4</f>
        <v>36938.379314626618</v>
      </c>
      <c r="K12" s="340">
        <f t="shared" si="0"/>
        <v>0.39999999999999997</v>
      </c>
      <c r="L12" s="345">
        <f>C12*0.2</f>
        <v>18469.189657313309</v>
      </c>
      <c r="M12" s="337">
        <f t="shared" si="1"/>
        <v>0.19999999999999998</v>
      </c>
      <c r="N12" s="374"/>
      <c r="O12" s="341"/>
      <c r="P12" s="342"/>
      <c r="Q12" s="324"/>
      <c r="R12" s="324"/>
      <c r="S12" s="324"/>
    </row>
    <row r="13" spans="1:19">
      <c r="A13" s="386" t="s">
        <v>700</v>
      </c>
      <c r="B13" s="382" t="s">
        <v>33</v>
      </c>
      <c r="C13" s="335">
        <f>CONSOLIDADA!C14</f>
        <v>135331.47245855999</v>
      </c>
      <c r="D13" s="336"/>
      <c r="E13" s="337">
        <f t="shared" si="2"/>
        <v>0</v>
      </c>
      <c r="F13" s="349">
        <f>C13*0.3</f>
        <v>40599.441737567999</v>
      </c>
      <c r="G13" s="350">
        <f t="shared" si="3"/>
        <v>0.3</v>
      </c>
      <c r="H13" s="338">
        <f>C13*0.3</f>
        <v>40599.441737567999</v>
      </c>
      <c r="I13" s="337">
        <f t="shared" ref="I13:I21" si="4">H13/C13</f>
        <v>0.3</v>
      </c>
      <c r="J13" s="347">
        <f>C13*0.4</f>
        <v>54132.588983424001</v>
      </c>
      <c r="K13" s="340">
        <f t="shared" si="0"/>
        <v>0.4</v>
      </c>
      <c r="L13" s="345"/>
      <c r="M13" s="337">
        <f t="shared" si="1"/>
        <v>0</v>
      </c>
      <c r="N13" s="374"/>
      <c r="O13" s="341"/>
      <c r="P13" s="342"/>
      <c r="Q13" s="324"/>
      <c r="R13" s="324"/>
      <c r="S13" s="324"/>
    </row>
    <row r="14" spans="1:19">
      <c r="A14" s="386" t="s">
        <v>701</v>
      </c>
      <c r="B14" s="382" t="s">
        <v>593</v>
      </c>
      <c r="C14" s="335">
        <f>CONSOLIDADA!C15</f>
        <v>133776.49670221761</v>
      </c>
      <c r="D14" s="344">
        <f>C14*0.2</f>
        <v>26755.299340443526</v>
      </c>
      <c r="E14" s="337">
        <f t="shared" si="2"/>
        <v>0.2</v>
      </c>
      <c r="F14" s="349">
        <f>C14*0.3</f>
        <v>40132.949010665281</v>
      </c>
      <c r="G14" s="350">
        <f t="shared" si="3"/>
        <v>0.3</v>
      </c>
      <c r="H14" s="345">
        <f>C14*0.3</f>
        <v>40132.949010665281</v>
      </c>
      <c r="I14" s="346">
        <f t="shared" si="4"/>
        <v>0.3</v>
      </c>
      <c r="J14" s="347">
        <f>C14*0.2</f>
        <v>26755.299340443526</v>
      </c>
      <c r="K14" s="340">
        <f t="shared" si="0"/>
        <v>0.2</v>
      </c>
      <c r="L14" s="345"/>
      <c r="M14" s="337">
        <f t="shared" si="1"/>
        <v>0</v>
      </c>
      <c r="N14" s="374"/>
      <c r="O14" s="341"/>
      <c r="P14" s="342"/>
      <c r="Q14" s="324"/>
      <c r="R14" s="324"/>
      <c r="S14" s="324"/>
    </row>
    <row r="15" spans="1:19">
      <c r="A15" s="386" t="s">
        <v>422</v>
      </c>
      <c r="B15" s="383" t="s">
        <v>36</v>
      </c>
      <c r="C15" s="335">
        <f>CONSOLIDADA!C16</f>
        <v>3335.0348315199999</v>
      </c>
      <c r="D15" s="336">
        <f>MARIMGÁ!I45</f>
        <v>3163.5738478399999</v>
      </c>
      <c r="E15" s="337">
        <f t="shared" si="2"/>
        <v>0.94858794814989866</v>
      </c>
      <c r="F15" s="366">
        <f>MARIMGÁ!I46+MARIMGÁ!I47</f>
        <v>171.46098368</v>
      </c>
      <c r="G15" s="350">
        <f t="shared" si="3"/>
        <v>5.1412051850101274E-2</v>
      </c>
      <c r="H15" s="338"/>
      <c r="I15" s="337">
        <f t="shared" si="4"/>
        <v>0</v>
      </c>
      <c r="J15" s="347"/>
      <c r="K15" s="340">
        <f t="shared" si="0"/>
        <v>0</v>
      </c>
      <c r="L15" s="345"/>
      <c r="M15" s="337">
        <f t="shared" si="1"/>
        <v>0</v>
      </c>
      <c r="N15" s="374"/>
      <c r="O15" s="341"/>
      <c r="P15" s="342"/>
      <c r="Q15" s="324"/>
      <c r="R15" s="324"/>
      <c r="S15" s="324"/>
    </row>
    <row r="16" spans="1:19">
      <c r="A16" s="386" t="s">
        <v>702</v>
      </c>
      <c r="B16" s="382" t="s">
        <v>38</v>
      </c>
      <c r="C16" s="335">
        <f>CONSOLIDADA!C17</f>
        <v>273160.537680184</v>
      </c>
      <c r="D16" s="344"/>
      <c r="E16" s="337">
        <f t="shared" si="2"/>
        <v>0</v>
      </c>
      <c r="F16" s="349">
        <f>C16*0.3</f>
        <v>81948.161304055204</v>
      </c>
      <c r="G16" s="350">
        <f t="shared" si="3"/>
        <v>0.3</v>
      </c>
      <c r="H16" s="345">
        <f>C16*0.3</f>
        <v>81948.161304055204</v>
      </c>
      <c r="I16" s="346">
        <f t="shared" si="4"/>
        <v>0.3</v>
      </c>
      <c r="J16" s="347">
        <f>C16*0.4</f>
        <v>109264.21507207361</v>
      </c>
      <c r="K16" s="340">
        <f t="shared" si="0"/>
        <v>0.4</v>
      </c>
      <c r="L16" s="345"/>
      <c r="M16" s="337">
        <f t="shared" si="1"/>
        <v>0</v>
      </c>
      <c r="N16" s="374"/>
      <c r="O16" s="341"/>
      <c r="P16" s="342"/>
      <c r="Q16" s="324"/>
      <c r="R16" s="324"/>
      <c r="S16" s="324"/>
    </row>
    <row r="17" spans="1:19">
      <c r="A17" s="386" t="s">
        <v>703</v>
      </c>
      <c r="B17" s="382" t="s">
        <v>76</v>
      </c>
      <c r="C17" s="335">
        <f>CONSOLIDADA!C18</f>
        <v>114165.56645033065</v>
      </c>
      <c r="D17" s="336"/>
      <c r="E17" s="337">
        <f t="shared" si="2"/>
        <v>0</v>
      </c>
      <c r="F17" s="366"/>
      <c r="G17" s="350">
        <f t="shared" si="3"/>
        <v>0</v>
      </c>
      <c r="H17" s="338">
        <f>C17*0.3</f>
        <v>34249.669935099191</v>
      </c>
      <c r="I17" s="337">
        <f t="shared" si="4"/>
        <v>0.3</v>
      </c>
      <c r="J17" s="347">
        <f>C17*0.3</f>
        <v>34249.669935099191</v>
      </c>
      <c r="K17" s="340">
        <f t="shared" si="0"/>
        <v>0.3</v>
      </c>
      <c r="L17" s="338">
        <f>C17*0.4</f>
        <v>45666.226580132265</v>
      </c>
      <c r="M17" s="337">
        <f t="shared" si="1"/>
        <v>0.40000000000000008</v>
      </c>
      <c r="N17" s="374"/>
      <c r="O17" s="341"/>
      <c r="P17" s="342"/>
      <c r="Q17" s="324"/>
      <c r="R17" s="324"/>
      <c r="S17" s="324"/>
    </row>
    <row r="18" spans="1:19">
      <c r="A18" s="386" t="s">
        <v>704</v>
      </c>
      <c r="B18" s="382" t="s">
        <v>81</v>
      </c>
      <c r="C18" s="335">
        <f>CONSOLIDADA!C19</f>
        <v>72496.906104000009</v>
      </c>
      <c r="D18" s="344"/>
      <c r="E18" s="337">
        <f t="shared" si="2"/>
        <v>0</v>
      </c>
      <c r="F18" s="349"/>
      <c r="G18" s="350">
        <f t="shared" si="3"/>
        <v>0</v>
      </c>
      <c r="H18" s="338">
        <f>C18*0.5</f>
        <v>36248.453052000004</v>
      </c>
      <c r="I18" s="346">
        <f t="shared" si="4"/>
        <v>0.5</v>
      </c>
      <c r="J18" s="347">
        <f>C18*0.4</f>
        <v>28998.762441600004</v>
      </c>
      <c r="K18" s="340">
        <f t="shared" si="0"/>
        <v>0.4</v>
      </c>
      <c r="L18" s="338">
        <f>C18*0.1</f>
        <v>7249.6906104000009</v>
      </c>
      <c r="M18" s="337">
        <f t="shared" si="1"/>
        <v>0.1</v>
      </c>
      <c r="N18" s="374"/>
      <c r="O18" s="341"/>
      <c r="P18" s="342"/>
      <c r="Q18" s="324"/>
      <c r="R18" s="343"/>
      <c r="S18" s="343"/>
    </row>
    <row r="19" spans="1:19">
      <c r="A19" s="386" t="s">
        <v>705</v>
      </c>
      <c r="B19" s="382" t="s">
        <v>708</v>
      </c>
      <c r="C19" s="335">
        <f>CONSOLIDADA!C20</f>
        <v>92040.262408130147</v>
      </c>
      <c r="D19" s="336"/>
      <c r="E19" s="337">
        <f t="shared" si="2"/>
        <v>0</v>
      </c>
      <c r="F19" s="366"/>
      <c r="G19" s="350">
        <f t="shared" si="3"/>
        <v>0</v>
      </c>
      <c r="H19" s="338">
        <f>C19*0.4</f>
        <v>36816.104963252059</v>
      </c>
      <c r="I19" s="337">
        <f t="shared" si="4"/>
        <v>0.4</v>
      </c>
      <c r="J19" s="347">
        <f>C19*0.4</f>
        <v>36816.104963252059</v>
      </c>
      <c r="K19" s="340">
        <f t="shared" si="0"/>
        <v>0.4</v>
      </c>
      <c r="L19" s="338">
        <f>C19*0.2</f>
        <v>18408.052481626029</v>
      </c>
      <c r="M19" s="337">
        <f t="shared" si="1"/>
        <v>0.2</v>
      </c>
      <c r="N19" s="374"/>
      <c r="O19" s="341"/>
      <c r="P19" s="342"/>
      <c r="Q19" s="324"/>
      <c r="R19" s="343"/>
      <c r="S19" s="343"/>
    </row>
    <row r="20" spans="1:19">
      <c r="A20" s="386" t="s">
        <v>706</v>
      </c>
      <c r="B20" s="383" t="s">
        <v>160</v>
      </c>
      <c r="C20" s="335">
        <f>CONSOLIDADA!C21</f>
        <v>15621.580806854399</v>
      </c>
      <c r="D20" s="344"/>
      <c r="E20" s="337">
        <f t="shared" si="2"/>
        <v>0</v>
      </c>
      <c r="F20" s="349"/>
      <c r="G20" s="350">
        <f t="shared" si="3"/>
        <v>0</v>
      </c>
      <c r="H20" s="345"/>
      <c r="I20" s="346">
        <f t="shared" si="4"/>
        <v>0</v>
      </c>
      <c r="J20" s="347"/>
      <c r="K20" s="348">
        <f t="shared" si="0"/>
        <v>0</v>
      </c>
      <c r="L20" s="338">
        <f>C20</f>
        <v>15621.580806854399</v>
      </c>
      <c r="M20" s="337">
        <f t="shared" si="1"/>
        <v>1</v>
      </c>
      <c r="N20" s="374"/>
      <c r="O20" s="341"/>
      <c r="P20" s="342"/>
      <c r="Q20" s="324"/>
      <c r="R20" s="343"/>
      <c r="S20" s="343"/>
    </row>
    <row r="21" spans="1:19" ht="13.5" thickBot="1">
      <c r="A21" s="387" t="s">
        <v>707</v>
      </c>
      <c r="B21" s="384" t="s">
        <v>161</v>
      </c>
      <c r="C21" s="335">
        <f>CONSOLIDADA!C22</f>
        <v>2390.9301561599996</v>
      </c>
      <c r="D21" s="336"/>
      <c r="E21" s="337">
        <f t="shared" si="2"/>
        <v>0</v>
      </c>
      <c r="F21" s="366"/>
      <c r="G21" s="350">
        <f t="shared" si="3"/>
        <v>0</v>
      </c>
      <c r="H21" s="338"/>
      <c r="I21" s="337">
        <f t="shared" si="4"/>
        <v>0</v>
      </c>
      <c r="J21" s="347"/>
      <c r="K21" s="348">
        <f t="shared" si="0"/>
        <v>0</v>
      </c>
      <c r="L21" s="338">
        <f>C21</f>
        <v>2390.9301561599996</v>
      </c>
      <c r="M21" s="337">
        <f t="shared" si="1"/>
        <v>1</v>
      </c>
      <c r="N21" s="374"/>
      <c r="O21" s="341"/>
      <c r="P21" s="342"/>
      <c r="Q21" s="324"/>
      <c r="R21" s="343"/>
      <c r="S21" s="343"/>
    </row>
    <row r="22" spans="1:19">
      <c r="A22" s="351"/>
      <c r="B22" s="352" t="s">
        <v>844</v>
      </c>
      <c r="C22" s="353">
        <f>SUM(C11:C21)</f>
        <v>964408.34702372341</v>
      </c>
      <c r="D22" s="354">
        <f>SUM(D11:D21)</f>
        <v>59662.484327483522</v>
      </c>
      <c r="E22" s="355">
        <f>D22/C22</f>
        <v>6.1864338391106735E-2</v>
      </c>
      <c r="F22" s="367">
        <f>SUM(F11:F21)</f>
        <v>162852.01303596847</v>
      </c>
      <c r="G22" s="388">
        <f>F22/C22</f>
        <v>0.16886209408965483</v>
      </c>
      <c r="H22" s="357">
        <f>SUM(H11:H21)</f>
        <v>306933.15931726643</v>
      </c>
      <c r="I22" s="355">
        <f>H22/C22</f>
        <v>0.31826057941586461</v>
      </c>
      <c r="J22" s="380">
        <f>SUM(J11:J21)</f>
        <v>327155.02005051903</v>
      </c>
      <c r="K22" s="358">
        <f t="shared" si="0"/>
        <v>0.33922873133580561</v>
      </c>
      <c r="L22" s="356">
        <f>SUM(L11:L21)</f>
        <v>107805.670292486</v>
      </c>
      <c r="M22" s="355">
        <f t="shared" si="1"/>
        <v>0.11178425676756829</v>
      </c>
      <c r="N22" s="375"/>
      <c r="O22" s="359"/>
      <c r="P22" s="359"/>
      <c r="Q22" s="359"/>
      <c r="R22" s="359"/>
      <c r="S22" s="359"/>
    </row>
    <row r="23" spans="1:19" ht="13.5" thickBot="1">
      <c r="A23" s="360"/>
      <c r="B23" s="361" t="s">
        <v>842</v>
      </c>
      <c r="C23" s="362"/>
      <c r="D23" s="363">
        <f>D22</f>
        <v>59662.484327483522</v>
      </c>
      <c r="E23" s="364">
        <f>E22</f>
        <v>6.1864338391106735E-2</v>
      </c>
      <c r="F23" s="368">
        <f t="shared" ref="F23:G23" si="5">D23+F22</f>
        <v>222514.49736345198</v>
      </c>
      <c r="G23" s="389">
        <f t="shared" si="5"/>
        <v>0.23072643248076158</v>
      </c>
      <c r="H23" s="365">
        <f>H22+F23</f>
        <v>529447.65668071841</v>
      </c>
      <c r="I23" s="364">
        <f>I22+G23</f>
        <v>0.54898701189662624</v>
      </c>
      <c r="J23" s="368">
        <f t="shared" ref="J23:K23" si="6">H23+J22</f>
        <v>856602.67673123744</v>
      </c>
      <c r="K23" s="369">
        <f t="shared" si="6"/>
        <v>0.8882157432324318</v>
      </c>
      <c r="L23" s="363">
        <f t="shared" ref="L23" si="7">J23+L22</f>
        <v>964408.34702372341</v>
      </c>
      <c r="M23" s="364">
        <f>K23+M22</f>
        <v>1</v>
      </c>
      <c r="N23" s="375"/>
      <c r="O23" s="359"/>
      <c r="P23" s="359"/>
      <c r="Q23" s="359"/>
      <c r="R23" s="359"/>
      <c r="S23" s="359"/>
    </row>
    <row r="24" spans="1:19">
      <c r="A24" s="359"/>
      <c r="B24" s="359"/>
      <c r="C24" s="359"/>
      <c r="D24" s="359"/>
      <c r="E24" s="359"/>
      <c r="F24" s="359"/>
      <c r="G24" s="359"/>
      <c r="H24" s="359"/>
      <c r="I24" s="359"/>
      <c r="J24" s="783" t="s">
        <v>168</v>
      </c>
      <c r="K24" s="784"/>
      <c r="L24" s="787">
        <f>D22+F22+H22+J22+L22</f>
        <v>964408.34702372341</v>
      </c>
      <c r="M24" s="789">
        <f>E22+G22+I22+K22+M22</f>
        <v>1</v>
      </c>
      <c r="N24" s="376"/>
      <c r="O24" s="359"/>
      <c r="P24" s="359"/>
      <c r="Q24" s="359"/>
      <c r="R24" s="359"/>
      <c r="S24" s="359"/>
    </row>
    <row r="25" spans="1:19" ht="13.5" thickBot="1">
      <c r="A25" s="359"/>
      <c r="B25" s="359"/>
      <c r="C25" s="359"/>
      <c r="D25" s="359"/>
      <c r="E25" s="359"/>
      <c r="F25" s="359"/>
      <c r="G25" s="359"/>
      <c r="H25" s="359"/>
      <c r="I25" s="359"/>
      <c r="J25" s="785"/>
      <c r="K25" s="786"/>
      <c r="L25" s="788"/>
      <c r="M25" s="790"/>
      <c r="N25" s="376"/>
      <c r="O25" s="359"/>
      <c r="P25" s="359"/>
      <c r="Q25" s="359"/>
      <c r="R25" s="359"/>
      <c r="S25" s="359"/>
    </row>
  </sheetData>
  <mergeCells count="24">
    <mergeCell ref="A8:A9"/>
    <mergeCell ref="B8:B9"/>
    <mergeCell ref="C8:C9"/>
    <mergeCell ref="D8:E8"/>
    <mergeCell ref="F8:G8"/>
    <mergeCell ref="J24:K25"/>
    <mergeCell ref="L24:L25"/>
    <mergeCell ref="M24:M25"/>
    <mergeCell ref="L8:M8"/>
    <mergeCell ref="D9:E9"/>
    <mergeCell ref="F9:G9"/>
    <mergeCell ref="H9:I9"/>
    <mergeCell ref="J8:K8"/>
    <mergeCell ref="H8:I8"/>
    <mergeCell ref="J1:K1"/>
    <mergeCell ref="J2:K2"/>
    <mergeCell ref="L2:M2"/>
    <mergeCell ref="L1:M1"/>
    <mergeCell ref="A7:I7"/>
    <mergeCell ref="A6:I6"/>
    <mergeCell ref="A1:G4"/>
    <mergeCell ref="H1:I1"/>
    <mergeCell ref="H2:I2"/>
    <mergeCell ref="A5:I5"/>
  </mergeCells>
  <pageMargins left="0.511811024" right="0.511811024" top="0.78740157499999996" bottom="0.78740157499999996" header="0.31496062000000002" footer="0.31496062000000002"/>
  <pageSetup paperSize="9" scale="69" orientation="landscape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3</vt:i4>
      </vt:variant>
    </vt:vector>
  </HeadingPairs>
  <TitlesOfParts>
    <vt:vector size="9" baseType="lpstr">
      <vt:lpstr>MARIMGÁ</vt:lpstr>
      <vt:lpstr>COMPOSIÇÃO</vt:lpstr>
      <vt:lpstr>BDI</vt:lpstr>
      <vt:lpstr>MEMORIAL DE CALCULO</vt:lpstr>
      <vt:lpstr>CONSOLIDADA</vt:lpstr>
      <vt:lpstr>CRONOGRAMA</vt:lpstr>
      <vt:lpstr>COMPOSIÇÃO!Area_de_impressao</vt:lpstr>
      <vt:lpstr>MARIMGÁ!Area_de_impressao</vt:lpstr>
      <vt:lpstr>'MEMORIAL DE CALCULO'!Area_de_impressao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GRÁFICA CREPALDI</dc:creator>
  <cp:lastModifiedBy>jucimarecm</cp:lastModifiedBy>
  <cp:lastPrinted>2018-01-31T20:52:55Z</cp:lastPrinted>
  <dcterms:created xsi:type="dcterms:W3CDTF">2014-02-13T00:48:21Z</dcterms:created>
  <dcterms:modified xsi:type="dcterms:W3CDTF">2018-01-31T20:53:04Z</dcterms:modified>
</cp:coreProperties>
</file>